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4. 30 มิ.ย. 66\"/>
    </mc:Choice>
  </mc:AlternateContent>
  <xr:revisionPtr revIDLastSave="0" documentId="13_ncr:1_{AAD34002-8304-4F18-96EA-B08382B1571A}" xr6:coauthVersionLast="37" xr6:coauthVersionMax="37" xr10:uidLastSave="{00000000-0000-0000-0000-000000000000}"/>
  <bookViews>
    <workbookView xWindow="0" yWindow="0" windowWidth="24000" windowHeight="9225" tabRatio="771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824" i="10" l="1"/>
  <c r="I823" i="10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L791" i="15"/>
  <c r="O791" i="15" s="1"/>
  <c r="P790" i="15"/>
  <c r="O790" i="15"/>
  <c r="P789" i="15"/>
  <c r="M789" i="15"/>
  <c r="M788" i="15"/>
  <c r="P787" i="15"/>
  <c r="N787" i="15"/>
  <c r="N786" i="15" s="1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O656" i="15"/>
  <c r="N656" i="15"/>
  <c r="M656" i="15"/>
  <c r="M655" i="15" s="1"/>
  <c r="P655" i="15" s="1"/>
  <c r="L656" i="15"/>
  <c r="N655" i="15"/>
  <c r="J654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O630" i="15"/>
  <c r="N630" i="15"/>
  <c r="M630" i="15"/>
  <c r="P630" i="15" s="1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J583" i="15"/>
  <c r="J582" i="15"/>
  <c r="J576" i="15" s="1"/>
  <c r="J577" i="15"/>
  <c r="I577" i="15"/>
  <c r="I576" i="15"/>
  <c r="I559" i="15" s="1"/>
  <c r="J569" i="15"/>
  <c r="I569" i="15"/>
  <c r="J568" i="15"/>
  <c r="I568" i="15"/>
  <c r="K568" i="15" s="1"/>
  <c r="J561" i="15"/>
  <c r="I561" i="15"/>
  <c r="J560" i="15"/>
  <c r="I560" i="15"/>
  <c r="K560" i="15" s="1"/>
  <c r="P557" i="15"/>
  <c r="L557" i="15"/>
  <c r="P556" i="15"/>
  <c r="O556" i="15"/>
  <c r="N555" i="15"/>
  <c r="M555" i="15"/>
  <c r="P555" i="15" s="1"/>
  <c r="N554" i="15"/>
  <c r="N553" i="15"/>
  <c r="N552" i="15"/>
  <c r="L549" i="15"/>
  <c r="L547" i="15" s="1"/>
  <c r="P548" i="15"/>
  <c r="O548" i="15"/>
  <c r="N545" i="15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P534" i="15"/>
  <c r="O534" i="15"/>
  <c r="N533" i="15"/>
  <c r="M533" i="15"/>
  <c r="P533" i="15" s="1"/>
  <c r="N532" i="15"/>
  <c r="N530" i="15"/>
  <c r="N529" i="15"/>
  <c r="L528" i="15"/>
  <c r="M528" i="15" s="1"/>
  <c r="M525" i="15" s="1"/>
  <c r="M523" i="15" s="1"/>
  <c r="P527" i="15"/>
  <c r="O527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N504" i="15" s="1"/>
  <c r="P506" i="15"/>
  <c r="O506" i="15"/>
  <c r="P505" i="15"/>
  <c r="N505" i="15"/>
  <c r="M505" i="15"/>
  <c r="L505" i="15"/>
  <c r="O505" i="15" s="1"/>
  <c r="O504" i="15"/>
  <c r="M504" i="15"/>
  <c r="L504" i="15"/>
  <c r="P503" i="15"/>
  <c r="N503" i="15"/>
  <c r="M503" i="15"/>
  <c r="L503" i="15"/>
  <c r="N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6" i="15"/>
  <c r="N472" i="15" s="1"/>
  <c r="N469" i="15" s="1"/>
  <c r="L472" i="15"/>
  <c r="M472" i="15" s="1"/>
  <c r="P471" i="15"/>
  <c r="O471" i="15"/>
  <c r="N470" i="15"/>
  <c r="P468" i="15"/>
  <c r="N468" i="15"/>
  <c r="M468" i="15"/>
  <c r="L468" i="15"/>
  <c r="J466" i="15"/>
  <c r="I466" i="15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53" i="15"/>
  <c r="N452" i="15"/>
  <c r="N449" i="15" s="1"/>
  <c r="N450" i="15"/>
  <c r="L449" i="15"/>
  <c r="P448" i="15"/>
  <c r="O448" i="15"/>
  <c r="N445" i="15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I417" i="15" s="1"/>
  <c r="J434" i="15"/>
  <c r="P431" i="15"/>
  <c r="L431" i="15"/>
  <c r="P430" i="15"/>
  <c r="O430" i="15"/>
  <c r="N429" i="15"/>
  <c r="M429" i="15"/>
  <c r="P429" i="15" s="1"/>
  <c r="N428" i="15"/>
  <c r="N425" i="15"/>
  <c r="N424" i="15"/>
  <c r="N422" i="15" s="1"/>
  <c r="L424" i="15"/>
  <c r="M424" i="15" s="1"/>
  <c r="P423" i="15"/>
  <c r="O423" i="15"/>
  <c r="P420" i="15"/>
  <c r="O420" i="15"/>
  <c r="N420" i="15"/>
  <c r="M420" i="15"/>
  <c r="L420" i="15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N405" i="15" s="1"/>
  <c r="M407" i="15"/>
  <c r="P407" i="15" s="1"/>
  <c r="L407" i="15"/>
  <c r="O407" i="15" s="1"/>
  <c r="P406" i="15"/>
  <c r="O406" i="15"/>
  <c r="P403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L395" i="15" s="1"/>
  <c r="O395" i="15" s="1"/>
  <c r="P396" i="15"/>
  <c r="O396" i="15"/>
  <c r="N394" i="15"/>
  <c r="N392" i="15" s="1"/>
  <c r="M394" i="15"/>
  <c r="P394" i="15" s="1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N348" i="15" s="1"/>
  <c r="M350" i="15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O329" i="15"/>
  <c r="N329" i="15"/>
  <c r="M329" i="15"/>
  <c r="L329" i="15"/>
  <c r="I327" i="15"/>
  <c r="I325" i="15"/>
  <c r="K325" i="15" s="1"/>
  <c r="N323" i="15"/>
  <c r="N321" i="15" s="1"/>
  <c r="M323" i="15"/>
  <c r="P323" i="15" s="1"/>
  <c r="L323" i="15"/>
  <c r="L321" i="15" s="1"/>
  <c r="O321" i="15" s="1"/>
  <c r="P322" i="15"/>
  <c r="O322" i="15"/>
  <c r="N320" i="15"/>
  <c r="M320" i="15"/>
  <c r="M318" i="15" s="1"/>
  <c r="L320" i="15"/>
  <c r="L318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N304" i="15" s="1"/>
  <c r="M306" i="15"/>
  <c r="P306" i="15" s="1"/>
  <c r="L306" i="15"/>
  <c r="L304" i="15" s="1"/>
  <c r="O304" i="15" s="1"/>
  <c r="P305" i="15"/>
  <c r="O305" i="15"/>
  <c r="N303" i="15"/>
  <c r="N301" i="15" s="1"/>
  <c r="M303" i="15"/>
  <c r="L303" i="15"/>
  <c r="L301" i="15" s="1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I276" i="15" s="1"/>
  <c r="K276" i="15" s="1"/>
  <c r="N285" i="15"/>
  <c r="N283" i="15" s="1"/>
  <c r="M285" i="15"/>
  <c r="P285" i="15" s="1"/>
  <c r="L285" i="15"/>
  <c r="L283" i="15" s="1"/>
  <c r="O283" i="15" s="1"/>
  <c r="P284" i="15"/>
  <c r="O284" i="15"/>
  <c r="N282" i="15"/>
  <c r="M282" i="15"/>
  <c r="L282" i="15"/>
  <c r="P281" i="15"/>
  <c r="O281" i="15"/>
  <c r="N278" i="15"/>
  <c r="M278" i="15"/>
  <c r="P278" i="15" s="1"/>
  <c r="L278" i="15"/>
  <c r="O278" i="15" s="1"/>
  <c r="J276" i="15"/>
  <c r="I271" i="15"/>
  <c r="N269" i="15"/>
  <c r="N267" i="15" s="1"/>
  <c r="M269" i="15"/>
  <c r="P269" i="15" s="1"/>
  <c r="L269" i="15"/>
  <c r="O269" i="15" s="1"/>
  <c r="P268" i="15"/>
  <c r="O268" i="15"/>
  <c r="N266" i="15"/>
  <c r="M266" i="15"/>
  <c r="M264" i="15" s="1"/>
  <c r="L266" i="15"/>
  <c r="P265" i="15"/>
  <c r="O265" i="15"/>
  <c r="N262" i="15"/>
  <c r="M262" i="15"/>
  <c r="P262" i="15" s="1"/>
  <c r="L262" i="15"/>
  <c r="O262" i="15" s="1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J226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M186" i="15"/>
  <c r="M184" i="15" s="1"/>
  <c r="L186" i="15"/>
  <c r="L184" i="15" s="1"/>
  <c r="P185" i="15"/>
  <c r="O185" i="15"/>
  <c r="P182" i="15"/>
  <c r="O182" i="15"/>
  <c r="N182" i="15"/>
  <c r="M182" i="15"/>
  <c r="L182" i="15"/>
  <c r="J180" i="15"/>
  <c r="J177" i="15"/>
  <c r="I176" i="15"/>
  <c r="K176" i="15" s="1"/>
  <c r="J174" i="15"/>
  <c r="N173" i="15"/>
  <c r="N171" i="15" s="1"/>
  <c r="M173" i="15"/>
  <c r="P173" i="15" s="1"/>
  <c r="L173" i="15"/>
  <c r="L171" i="15" s="1"/>
  <c r="O171" i="15" s="1"/>
  <c r="P172" i="15"/>
  <c r="O172" i="15"/>
  <c r="N170" i="15"/>
  <c r="M170" i="15"/>
  <c r="M168" i="15" s="1"/>
  <c r="L170" i="15"/>
  <c r="L168" i="15" s="1"/>
  <c r="P169" i="15"/>
  <c r="O169" i="15"/>
  <c r="P166" i="15"/>
  <c r="O166" i="15"/>
  <c r="N166" i="15"/>
  <c r="M166" i="15"/>
  <c r="L166" i="15"/>
  <c r="J164" i="15"/>
  <c r="I159" i="15"/>
  <c r="N157" i="15"/>
  <c r="N155" i="15" s="1"/>
  <c r="M157" i="15"/>
  <c r="P157" i="15" s="1"/>
  <c r="L157" i="15"/>
  <c r="O157" i="15" s="1"/>
  <c r="P156" i="15"/>
  <c r="O156" i="15"/>
  <c r="N154" i="15"/>
  <c r="M154" i="15"/>
  <c r="M152" i="15" s="1"/>
  <c r="L154" i="15"/>
  <c r="L152" i="15" s="1"/>
  <c r="P153" i="15"/>
  <c r="O153" i="15"/>
  <c r="N150" i="15"/>
  <c r="M150" i="15"/>
  <c r="P150" i="15" s="1"/>
  <c r="L150" i="15"/>
  <c r="O150" i="15" s="1"/>
  <c r="J148" i="15"/>
  <c r="I146" i="15"/>
  <c r="I145" i="15"/>
  <c r="K145" i="15" s="1"/>
  <c r="I144" i="15"/>
  <c r="N140" i="15"/>
  <c r="N138" i="15" s="1"/>
  <c r="M140" i="15"/>
  <c r="M138" i="15" s="1"/>
  <c r="L140" i="15"/>
  <c r="L138" i="15" s="1"/>
  <c r="P139" i="15"/>
  <c r="O139" i="15"/>
  <c r="N137" i="15"/>
  <c r="M137" i="15"/>
  <c r="M135" i="15" s="1"/>
  <c r="L137" i="15"/>
  <c r="L135" i="15" s="1"/>
  <c r="P136" i="15"/>
  <c r="O136" i="15"/>
  <c r="O133" i="15"/>
  <c r="N133" i="15"/>
  <c r="M133" i="15"/>
  <c r="L133" i="15"/>
  <c r="J130" i="15"/>
  <c r="N127" i="15"/>
  <c r="M127" i="15"/>
  <c r="L127" i="15"/>
  <c r="O127" i="15" s="1"/>
  <c r="P126" i="15"/>
  <c r="O126" i="15"/>
  <c r="N124" i="15"/>
  <c r="N122" i="15" s="1"/>
  <c r="M124" i="15"/>
  <c r="L124" i="15"/>
  <c r="O124" i="15" s="1"/>
  <c r="P123" i="15"/>
  <c r="O123" i="15"/>
  <c r="P120" i="15"/>
  <c r="N120" i="15"/>
  <c r="M120" i="15"/>
  <c r="L120" i="15"/>
  <c r="K118" i="15"/>
  <c r="J118" i="15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K87" i="15" s="1"/>
  <c r="J98" i="15"/>
  <c r="J86" i="15" s="1"/>
  <c r="I98" i="15"/>
  <c r="I86" i="15" s="1"/>
  <c r="N96" i="15"/>
  <c r="N94" i="15" s="1"/>
  <c r="M96" i="15"/>
  <c r="L96" i="15"/>
  <c r="O96" i="15" s="1"/>
  <c r="P95" i="15"/>
  <c r="O95" i="15"/>
  <c r="N93" i="15"/>
  <c r="M93" i="15"/>
  <c r="L93" i="15"/>
  <c r="P92" i="15"/>
  <c r="O92" i="15"/>
  <c r="P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J77" i="15"/>
  <c r="J76" i="15"/>
  <c r="J64" i="15" s="1"/>
  <c r="N74" i="15"/>
  <c r="N72" i="15" s="1"/>
  <c r="M74" i="15"/>
  <c r="L74" i="15"/>
  <c r="P73" i="15"/>
  <c r="O73" i="15"/>
  <c r="N71" i="15"/>
  <c r="N69" i="15" s="1"/>
  <c r="M71" i="15"/>
  <c r="L71" i="15"/>
  <c r="P70" i="15"/>
  <c r="O70" i="15"/>
  <c r="P67" i="15"/>
  <c r="O67" i="15"/>
  <c r="N67" i="15"/>
  <c r="M67" i="15"/>
  <c r="L67" i="15"/>
  <c r="J65" i="15"/>
  <c r="N61" i="15"/>
  <c r="M61" i="15"/>
  <c r="M59" i="15" s="1"/>
  <c r="L61" i="15"/>
  <c r="L59" i="15" s="1"/>
  <c r="P60" i="15"/>
  <c r="O60" i="15"/>
  <c r="N58" i="15"/>
  <c r="M58" i="15"/>
  <c r="M56" i="15" s="1"/>
  <c r="L58" i="15"/>
  <c r="L56" i="15" s="1"/>
  <c r="P57" i="15"/>
  <c r="O57" i="15"/>
  <c r="N54" i="15"/>
  <c r="M54" i="15"/>
  <c r="P54" i="15" s="1"/>
  <c r="L54" i="15"/>
  <c r="N49" i="15"/>
  <c r="N47" i="15" s="1"/>
  <c r="M49" i="15"/>
  <c r="L49" i="15"/>
  <c r="P48" i="15"/>
  <c r="O48" i="15"/>
  <c r="N46" i="15"/>
  <c r="N44" i="15" s="1"/>
  <c r="M46" i="15"/>
  <c r="L46" i="15"/>
  <c r="P45" i="15"/>
  <c r="O45" i="15"/>
  <c r="P42" i="15"/>
  <c r="O42" i="15"/>
  <c r="N42" i="15"/>
  <c r="M42" i="15"/>
  <c r="L42" i="15"/>
  <c r="N36" i="15"/>
  <c r="N34" i="15" s="1"/>
  <c r="M36" i="15"/>
  <c r="P36" i="15" s="1"/>
  <c r="N35" i="15"/>
  <c r="M35" i="15"/>
  <c r="L35" i="15"/>
  <c r="O35" i="15" s="1"/>
  <c r="P32" i="15"/>
  <c r="O32" i="15"/>
  <c r="N32" i="15"/>
  <c r="N29" i="15" s="1"/>
  <c r="M32" i="15"/>
  <c r="L32" i="15"/>
  <c r="M29" i="15"/>
  <c r="L29" i="15"/>
  <c r="O29" i="15" s="1"/>
  <c r="O25" i="15"/>
  <c r="N25" i="15"/>
  <c r="N15" i="15" s="1"/>
  <c r="M25" i="15"/>
  <c r="M15" i="15" s="1"/>
  <c r="L25" i="15"/>
  <c r="P22" i="15"/>
  <c r="N22" i="15"/>
  <c r="M22" i="15"/>
  <c r="L22" i="15"/>
  <c r="N19" i="15"/>
  <c r="L15" i="15"/>
  <c r="O15" i="15" s="1"/>
  <c r="N12" i="15"/>
  <c r="N9" i="15" s="1"/>
  <c r="M12" i="15"/>
  <c r="P12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N786" i="14" s="1"/>
  <c r="M787" i="14"/>
  <c r="L787" i="14"/>
  <c r="J785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N658" i="14"/>
  <c r="M658" i="14"/>
  <c r="P658" i="14" s="1"/>
  <c r="P657" i="14"/>
  <c r="N657" i="14"/>
  <c r="M657" i="14"/>
  <c r="O656" i="14"/>
  <c r="N656" i="14"/>
  <c r="M656" i="14"/>
  <c r="M655" i="14" s="1"/>
  <c r="P655" i="14" s="1"/>
  <c r="L656" i="14"/>
  <c r="N655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P633" i="14"/>
  <c r="O633" i="14"/>
  <c r="N632" i="14"/>
  <c r="M632" i="14"/>
  <c r="P632" i="14" s="1"/>
  <c r="P631" i="14"/>
  <c r="N631" i="14"/>
  <c r="M631" i="14"/>
  <c r="O630" i="14"/>
  <c r="N630" i="14"/>
  <c r="M630" i="14"/>
  <c r="P630" i="14" s="1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K594" i="14" s="1"/>
  <c r="J593" i="14"/>
  <c r="J592" i="14" s="1"/>
  <c r="I593" i="14"/>
  <c r="I592" i="14" s="1"/>
  <c r="J583" i="14"/>
  <c r="J582" i="14"/>
  <c r="J577" i="14"/>
  <c r="I577" i="14"/>
  <c r="J576" i="14"/>
  <c r="I576" i="14"/>
  <c r="I559" i="14" s="1"/>
  <c r="J569" i="14"/>
  <c r="I569" i="14"/>
  <c r="K569" i="14" s="1"/>
  <c r="J568" i="14"/>
  <c r="I568" i="14"/>
  <c r="K568" i="14" s="1"/>
  <c r="J561" i="14"/>
  <c r="I561" i="14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N555" i="14"/>
  <c r="M555" i="14"/>
  <c r="P555" i="14" s="1"/>
  <c r="N553" i="14"/>
  <c r="N549" i="14" s="1"/>
  <c r="N552" i="14"/>
  <c r="L549" i="14"/>
  <c r="P548" i="14"/>
  <c r="O548" i="14"/>
  <c r="O545" i="14"/>
  <c r="N545" i="14"/>
  <c r="M545" i="14"/>
  <c r="P545" i="14" s="1"/>
  <c r="L545" i="14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L533" i="14"/>
  <c r="O533" i="14" s="1"/>
  <c r="P528" i="14"/>
  <c r="N528" i="14"/>
  <c r="L528" i="14"/>
  <c r="P527" i="14"/>
  <c r="O527" i="14"/>
  <c r="N526" i="14"/>
  <c r="M526" i="14"/>
  <c r="P526" i="14" s="1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N502" i="14" s="1"/>
  <c r="M504" i="14"/>
  <c r="L504" i="14"/>
  <c r="O504" i="14" s="1"/>
  <c r="O503" i="14"/>
  <c r="N503" i="14"/>
  <c r="M503" i="14"/>
  <c r="L503" i="14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6" i="14"/>
  <c r="N472" i="14"/>
  <c r="N470" i="14" s="1"/>
  <c r="L472" i="14"/>
  <c r="O472" i="14" s="1"/>
  <c r="P471" i="14"/>
  <c r="O471" i="14"/>
  <c r="N469" i="14"/>
  <c r="O468" i="14"/>
  <c r="N468" i="14"/>
  <c r="M468" i="14"/>
  <c r="L468" i="14"/>
  <c r="N467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P447" i="14"/>
  <c r="N447" i="14"/>
  <c r="M447" i="14"/>
  <c r="L447" i="14"/>
  <c r="O447" i="14" s="1"/>
  <c r="N446" i="14"/>
  <c r="M446" i="14"/>
  <c r="P446" i="14" s="1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P430" i="14"/>
  <c r="O430" i="14"/>
  <c r="P429" i="14"/>
  <c r="N429" i="14"/>
  <c r="M429" i="14"/>
  <c r="N428" i="14"/>
  <c r="N424" i="14" s="1"/>
  <c r="N421" i="14" s="1"/>
  <c r="L424" i="14"/>
  <c r="P423" i="14"/>
  <c r="O423" i="14"/>
  <c r="N422" i="14"/>
  <c r="P420" i="14"/>
  <c r="O420" i="14"/>
  <c r="N420" i="14"/>
  <c r="N419" i="14" s="1"/>
  <c r="M420" i="14"/>
  <c r="L420" i="14"/>
  <c r="J418" i="14"/>
  <c r="K413" i="14"/>
  <c r="K412" i="14"/>
  <c r="N410" i="14"/>
  <c r="N408" i="14" s="1"/>
  <c r="M410" i="14"/>
  <c r="L410" i="14"/>
  <c r="O410" i="14" s="1"/>
  <c r="P409" i="14"/>
  <c r="O409" i="14"/>
  <c r="N407" i="14"/>
  <c r="M407" i="14"/>
  <c r="L407" i="14"/>
  <c r="P406" i="14"/>
  <c r="O406" i="14"/>
  <c r="O403" i="14"/>
  <c r="N403" i="14"/>
  <c r="M403" i="14"/>
  <c r="P403" i="14" s="1"/>
  <c r="L403" i="14"/>
  <c r="J401" i="14"/>
  <c r="I401" i="14"/>
  <c r="K401" i="14" s="1"/>
  <c r="K400" i="14"/>
  <c r="K399" i="14"/>
  <c r="N397" i="14"/>
  <c r="N395" i="14" s="1"/>
  <c r="M397" i="14"/>
  <c r="L397" i="14"/>
  <c r="P396" i="14"/>
  <c r="O396" i="14"/>
  <c r="N394" i="14"/>
  <c r="M394" i="14"/>
  <c r="P394" i="14" s="1"/>
  <c r="L394" i="14"/>
  <c r="L392" i="14" s="1"/>
  <c r="O392" i="14" s="1"/>
  <c r="P393" i="14"/>
  <c r="O393" i="14"/>
  <c r="P390" i="14"/>
  <c r="N390" i="14"/>
  <c r="M390" i="14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M331" i="14" s="1"/>
  <c r="L333" i="14"/>
  <c r="P332" i="14"/>
  <c r="O332" i="14"/>
  <c r="P329" i="14"/>
  <c r="O329" i="14"/>
  <c r="N329" i="14"/>
  <c r="M329" i="14"/>
  <c r="L329" i="14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L304" i="14" s="1"/>
  <c r="O304" i="14" s="1"/>
  <c r="P305" i="14"/>
  <c r="O305" i="14"/>
  <c r="N303" i="14"/>
  <c r="N301" i="14" s="1"/>
  <c r="M303" i="14"/>
  <c r="M301" i="14" s="1"/>
  <c r="P301" i="14" s="1"/>
  <c r="L303" i="14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P282" i="14" s="1"/>
  <c r="L282" i="14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P268" i="14"/>
  <c r="O268" i="14"/>
  <c r="N266" i="14"/>
  <c r="M266" i="14"/>
  <c r="M264" i="14" s="1"/>
  <c r="L266" i="14"/>
  <c r="L264" i="14" s="1"/>
  <c r="P265" i="14"/>
  <c r="O265" i="14"/>
  <c r="P262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K237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L187" i="14" s="1"/>
  <c r="O187" i="14" s="1"/>
  <c r="P188" i="14"/>
  <c r="O188" i="14"/>
  <c r="N186" i="14"/>
  <c r="N184" i="14" s="1"/>
  <c r="M186" i="14"/>
  <c r="L186" i="14"/>
  <c r="L184" i="14" s="1"/>
  <c r="P185" i="14"/>
  <c r="O185" i="14"/>
  <c r="P182" i="14"/>
  <c r="N182" i="14"/>
  <c r="M182" i="14"/>
  <c r="L182" i="14"/>
  <c r="J177" i="14"/>
  <c r="J164" i="14" s="1"/>
  <c r="I176" i="14"/>
  <c r="I174" i="14" s="1"/>
  <c r="J174" i="14"/>
  <c r="N173" i="14"/>
  <c r="N171" i="14" s="1"/>
  <c r="M173" i="14"/>
  <c r="L173" i="14"/>
  <c r="O173" i="14" s="1"/>
  <c r="P172" i="14"/>
  <c r="O172" i="14"/>
  <c r="N170" i="14"/>
  <c r="N168" i="14" s="1"/>
  <c r="M170" i="14"/>
  <c r="L170" i="14"/>
  <c r="L168" i="14" s="1"/>
  <c r="P169" i="14"/>
  <c r="O169" i="14"/>
  <c r="P166" i="14"/>
  <c r="N166" i="14"/>
  <c r="M166" i="14"/>
  <c r="L166" i="14"/>
  <c r="I159" i="14"/>
  <c r="N157" i="14"/>
  <c r="N155" i="14" s="1"/>
  <c r="M157" i="14"/>
  <c r="M155" i="14" s="1"/>
  <c r="P155" i="14" s="1"/>
  <c r="L157" i="14"/>
  <c r="P156" i="14"/>
  <c r="O156" i="14"/>
  <c r="N154" i="14"/>
  <c r="N152" i="14" s="1"/>
  <c r="M154" i="14"/>
  <c r="L154" i="14"/>
  <c r="L152" i="14" s="1"/>
  <c r="O152" i="14" s="1"/>
  <c r="P153" i="14"/>
  <c r="O153" i="14"/>
  <c r="P150" i="14"/>
  <c r="N150" i="14"/>
  <c r="M150" i="14"/>
  <c r="L150" i="14"/>
  <c r="J148" i="14"/>
  <c r="I146" i="14"/>
  <c r="I145" i="14"/>
  <c r="K145" i="14" s="1"/>
  <c r="I144" i="14"/>
  <c r="K144" i="14" s="1"/>
  <c r="N140" i="14"/>
  <c r="N138" i="14" s="1"/>
  <c r="M140" i="14"/>
  <c r="P140" i="14" s="1"/>
  <c r="L140" i="14"/>
  <c r="P139" i="14"/>
  <c r="O139" i="14"/>
  <c r="N137" i="14"/>
  <c r="N135" i="14" s="1"/>
  <c r="M137" i="14"/>
  <c r="P137" i="14" s="1"/>
  <c r="L137" i="14"/>
  <c r="P136" i="14"/>
  <c r="O136" i="14"/>
  <c r="O133" i="14"/>
  <c r="N133" i="14"/>
  <c r="M133" i="14"/>
  <c r="L133" i="14"/>
  <c r="J130" i="14"/>
  <c r="N127" i="14"/>
  <c r="N125" i="14" s="1"/>
  <c r="M127" i="14"/>
  <c r="L127" i="14"/>
  <c r="L125" i="14" s="1"/>
  <c r="O125" i="14" s="1"/>
  <c r="P126" i="14"/>
  <c r="O126" i="14"/>
  <c r="N124" i="14"/>
  <c r="N122" i="14" s="1"/>
  <c r="M124" i="14"/>
  <c r="L124" i="14"/>
  <c r="O124" i="14" s="1"/>
  <c r="P123" i="14"/>
  <c r="O123" i="14"/>
  <c r="P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I86" i="14" s="1"/>
  <c r="K86" i="14" s="1"/>
  <c r="N96" i="14"/>
  <c r="M96" i="14"/>
  <c r="L96" i="14"/>
  <c r="L94" i="14" s="1"/>
  <c r="O94" i="14" s="1"/>
  <c r="P95" i="14"/>
  <c r="O95" i="14"/>
  <c r="N93" i="14"/>
  <c r="N91" i="14" s="1"/>
  <c r="M93" i="14"/>
  <c r="M91" i="14" s="1"/>
  <c r="L93" i="14"/>
  <c r="L91" i="14" s="1"/>
  <c r="P92" i="14"/>
  <c r="O92" i="14"/>
  <c r="P89" i="14"/>
  <c r="O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L71" i="14"/>
  <c r="P70" i="14"/>
  <c r="O70" i="14"/>
  <c r="P67" i="14"/>
  <c r="O67" i="14"/>
  <c r="N67" i="14"/>
  <c r="M67" i="14"/>
  <c r="L67" i="14"/>
  <c r="J65" i="14"/>
  <c r="N61" i="14"/>
  <c r="M61" i="14"/>
  <c r="L61" i="14"/>
  <c r="L59" i="14" s="1"/>
  <c r="O59" i="14" s="1"/>
  <c r="P60" i="14"/>
  <c r="O60" i="14"/>
  <c r="N58" i="14"/>
  <c r="N56" i="14" s="1"/>
  <c r="M58" i="14"/>
  <c r="L58" i="14"/>
  <c r="P57" i="14"/>
  <c r="O57" i="14"/>
  <c r="N54" i="14"/>
  <c r="M54" i="14"/>
  <c r="P54" i="14" s="1"/>
  <c r="L54" i="14"/>
  <c r="O54" i="14" s="1"/>
  <c r="N49" i="14"/>
  <c r="N47" i="14" s="1"/>
  <c r="M49" i="14"/>
  <c r="M47" i="14" s="1"/>
  <c r="P47" i="14" s="1"/>
  <c r="L49" i="14"/>
  <c r="O49" i="14" s="1"/>
  <c r="P48" i="14"/>
  <c r="O48" i="14"/>
  <c r="N46" i="14"/>
  <c r="N44" i="14" s="1"/>
  <c r="M46" i="14"/>
  <c r="L46" i="14"/>
  <c r="P45" i="14"/>
  <c r="O45" i="14"/>
  <c r="P42" i="14"/>
  <c r="O42" i="14"/>
  <c r="N42" i="14"/>
  <c r="M42" i="14"/>
  <c r="L42" i="14"/>
  <c r="P36" i="14"/>
  <c r="N36" i="14"/>
  <c r="N34" i="14" s="1"/>
  <c r="M36" i="14"/>
  <c r="P35" i="14"/>
  <c r="N35" i="14"/>
  <c r="M35" i="14"/>
  <c r="M29" i="14" s="1"/>
  <c r="L35" i="14"/>
  <c r="L15" i="14" s="1"/>
  <c r="N33" i="14"/>
  <c r="P32" i="14"/>
  <c r="N32" i="14"/>
  <c r="N29" i="14" s="1"/>
  <c r="N28" i="14" s="1"/>
  <c r="M32" i="14"/>
  <c r="L32" i="14"/>
  <c r="O32" i="14" s="1"/>
  <c r="N31" i="14"/>
  <c r="N30" i="14"/>
  <c r="L29" i="14"/>
  <c r="O29" i="14" s="1"/>
  <c r="O25" i="14"/>
  <c r="N25" i="14"/>
  <c r="N15" i="14" s="1"/>
  <c r="M25" i="14"/>
  <c r="P25" i="14" s="1"/>
  <c r="L25" i="14"/>
  <c r="P22" i="14"/>
  <c r="N22" i="14"/>
  <c r="M22" i="14"/>
  <c r="L22" i="14"/>
  <c r="L19" i="14" s="1"/>
  <c r="M19" i="14"/>
  <c r="P19" i="14" s="1"/>
  <c r="M15" i="14"/>
  <c r="P12" i="14"/>
  <c r="N12" i="14"/>
  <c r="N9" i="14" s="1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L788" i="13" s="1"/>
  <c r="O788" i="13" s="1"/>
  <c r="P790" i="13"/>
  <c r="O790" i="13"/>
  <c r="N789" i="13"/>
  <c r="M789" i="13"/>
  <c r="P789" i="13" s="1"/>
  <c r="M788" i="13"/>
  <c r="P788" i="13" s="1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3" i="13" s="1"/>
  <c r="P774" i="13"/>
  <c r="O774" i="13"/>
  <c r="P773" i="13"/>
  <c r="O773" i="13"/>
  <c r="M773" i="13"/>
  <c r="L773" i="13"/>
  <c r="O772" i="13"/>
  <c r="N772" i="13"/>
  <c r="M772" i="13"/>
  <c r="P772" i="13" s="1"/>
  <c r="L772" i="13"/>
  <c r="N771" i="13"/>
  <c r="N770" i="13" s="1"/>
  <c r="M771" i="13"/>
  <c r="P771" i="13" s="1"/>
  <c r="L771" i="13"/>
  <c r="O771" i="13" s="1"/>
  <c r="M770" i="13"/>
  <c r="P770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7" i="13" s="1"/>
  <c r="P758" i="13"/>
  <c r="O758" i="13"/>
  <c r="P757" i="13"/>
  <c r="O757" i="13"/>
  <c r="M757" i="13"/>
  <c r="L757" i="13"/>
  <c r="O756" i="13"/>
  <c r="N756" i="13"/>
  <c r="M756" i="13"/>
  <c r="P756" i="13" s="1"/>
  <c r="L756" i="13"/>
  <c r="N755" i="13"/>
  <c r="N754" i="13" s="1"/>
  <c r="M755" i="13"/>
  <c r="P755" i="13" s="1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40" i="13" s="1"/>
  <c r="P741" i="13"/>
  <c r="O741" i="13"/>
  <c r="P740" i="13"/>
  <c r="O740" i="13"/>
  <c r="M740" i="13"/>
  <c r="L740" i="13"/>
  <c r="O739" i="13"/>
  <c r="N739" i="13"/>
  <c r="M739" i="13"/>
  <c r="P739" i="13" s="1"/>
  <c r="L739" i="13"/>
  <c r="N738" i="13"/>
  <c r="M738" i="13"/>
  <c r="P738" i="13" s="1"/>
  <c r="L738" i="13"/>
  <c r="O738" i="13" s="1"/>
  <c r="M737" i="13"/>
  <c r="P737" i="13" s="1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L687" i="13" s="1"/>
  <c r="N688" i="13"/>
  <c r="M688" i="13"/>
  <c r="P688" i="13" s="1"/>
  <c r="N687" i="13"/>
  <c r="M687" i="13"/>
  <c r="P687" i="13" s="1"/>
  <c r="N686" i="13"/>
  <c r="N685" i="13" s="1"/>
  <c r="M686" i="13"/>
  <c r="L686" i="13"/>
  <c r="O686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5" i="13" s="1"/>
  <c r="P667" i="13"/>
  <c r="O667" i="13"/>
  <c r="P666" i="13"/>
  <c r="O666" i="13"/>
  <c r="N665" i="13"/>
  <c r="M665" i="13"/>
  <c r="P665" i="13" s="1"/>
  <c r="L665" i="13"/>
  <c r="O665" i="13" s="1"/>
  <c r="N660" i="13"/>
  <c r="N658" i="13" s="1"/>
  <c r="L660" i="13"/>
  <c r="L657" i="13" s="1"/>
  <c r="P659" i="13"/>
  <c r="O659" i="13"/>
  <c r="N657" i="13"/>
  <c r="P656" i="13"/>
  <c r="O656" i="13"/>
  <c r="N656" i="13"/>
  <c r="N655" i="13" s="1"/>
  <c r="M656" i="13"/>
  <c r="L656" i="13"/>
  <c r="J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4" i="13"/>
  <c r="N632" i="13" s="1"/>
  <c r="L634" i="13"/>
  <c r="O634" i="13" s="1"/>
  <c r="P633" i="13"/>
  <c r="O633" i="13"/>
  <c r="N631" i="13"/>
  <c r="N630" i="13"/>
  <c r="N629" i="13" s="1"/>
  <c r="M630" i="13"/>
  <c r="P630" i="13" s="1"/>
  <c r="L630" i="13"/>
  <c r="O630" i="13" s="1"/>
  <c r="J621" i="13"/>
  <c r="I621" i="13"/>
  <c r="K621" i="13" s="1"/>
  <c r="J620" i="13"/>
  <c r="I620" i="13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J592" i="13" s="1"/>
  <c r="I593" i="13"/>
  <c r="I592" i="13" s="1"/>
  <c r="J583" i="13"/>
  <c r="J582" i="13"/>
  <c r="J576" i="13" s="1"/>
  <c r="J559" i="13" s="1"/>
  <c r="J577" i="13"/>
  <c r="I577" i="13"/>
  <c r="I576" i="13"/>
  <c r="J569" i="13"/>
  <c r="I569" i="13"/>
  <c r="J568" i="13"/>
  <c r="I568" i="13"/>
  <c r="K568" i="13" s="1"/>
  <c r="J561" i="13"/>
  <c r="I561" i="13"/>
  <c r="J560" i="13"/>
  <c r="I560" i="13"/>
  <c r="P557" i="13"/>
  <c r="L557" i="13"/>
  <c r="L555" i="13" s="1"/>
  <c r="O555" i="13" s="1"/>
  <c r="P556" i="13"/>
  <c r="O556" i="13"/>
  <c r="N555" i="13"/>
  <c r="N545" i="13" s="1"/>
  <c r="N544" i="13" s="1"/>
  <c r="M555" i="13"/>
  <c r="N549" i="13"/>
  <c r="L549" i="13"/>
  <c r="M549" i="13" s="1"/>
  <c r="P548" i="13"/>
  <c r="O548" i="13"/>
  <c r="N547" i="13"/>
  <c r="N546" i="13"/>
  <c r="L545" i="13"/>
  <c r="O545" i="13" s="1"/>
  <c r="J543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P535" i="13"/>
  <c r="L535" i="13"/>
  <c r="O535" i="13" s="1"/>
  <c r="P534" i="13"/>
  <c r="O534" i="13"/>
  <c r="N533" i="13"/>
  <c r="M533" i="13"/>
  <c r="P533" i="13" s="1"/>
  <c r="N528" i="13"/>
  <c r="N526" i="13" s="1"/>
  <c r="L528" i="13"/>
  <c r="P527" i="13"/>
  <c r="O527" i="13"/>
  <c r="N525" i="13"/>
  <c r="P524" i="13"/>
  <c r="O524" i="13"/>
  <c r="N524" i="13"/>
  <c r="N523" i="13" s="1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O504" i="13"/>
  <c r="N504" i="13"/>
  <c r="M504" i="13"/>
  <c r="P504" i="13" s="1"/>
  <c r="L504" i="13"/>
  <c r="O503" i="13"/>
  <c r="N503" i="13"/>
  <c r="M503" i="13"/>
  <c r="P503" i="13" s="1"/>
  <c r="L503" i="13"/>
  <c r="L502" i="13" s="1"/>
  <c r="O502" i="13" s="1"/>
  <c r="N502" i="13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L477" i="13"/>
  <c r="O477" i="13" s="1"/>
  <c r="N472" i="13"/>
  <c r="L472" i="13"/>
  <c r="M472" i="13" s="1"/>
  <c r="P471" i="13"/>
  <c r="O471" i="13"/>
  <c r="P468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60" i="13"/>
  <c r="I442" i="13" s="1"/>
  <c r="K442" i="13" s="1"/>
  <c r="K458" i="13"/>
  <c r="P456" i="13"/>
  <c r="L456" i="13"/>
  <c r="P455" i="13"/>
  <c r="O455" i="13"/>
  <c r="N454" i="13"/>
  <c r="M454" i="13"/>
  <c r="P454" i="13" s="1"/>
  <c r="N449" i="13"/>
  <c r="L449" i="13"/>
  <c r="O449" i="13" s="1"/>
  <c r="P448" i="13"/>
  <c r="O448" i="13"/>
  <c r="N447" i="13"/>
  <c r="N446" i="13"/>
  <c r="P445" i="13"/>
  <c r="O445" i="13"/>
  <c r="N445" i="13"/>
  <c r="M445" i="13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I435" i="13"/>
  <c r="K435" i="13" s="1"/>
  <c r="J434" i="13"/>
  <c r="J418" i="13" s="1"/>
  <c r="P431" i="13"/>
  <c r="L431" i="13"/>
  <c r="O431" i="13" s="1"/>
  <c r="P430" i="13"/>
  <c r="O430" i="13"/>
  <c r="N429" i="13"/>
  <c r="M429" i="13"/>
  <c r="P429" i="13" s="1"/>
  <c r="N424" i="13"/>
  <c r="N421" i="13" s="1"/>
  <c r="N419" i="13" s="1"/>
  <c r="L424" i="13"/>
  <c r="L421" i="13" s="1"/>
  <c r="O421" i="13" s="1"/>
  <c r="P423" i="13"/>
  <c r="O423" i="13"/>
  <c r="N422" i="13"/>
  <c r="P420" i="13"/>
  <c r="N420" i="13"/>
  <c r="M420" i="13"/>
  <c r="L420" i="13"/>
  <c r="O420" i="13" s="1"/>
  <c r="K413" i="13"/>
  <c r="K412" i="13"/>
  <c r="N410" i="13"/>
  <c r="N408" i="13" s="1"/>
  <c r="M410" i="13"/>
  <c r="L410" i="13"/>
  <c r="O410" i="13" s="1"/>
  <c r="P409" i="13"/>
  <c r="O409" i="13"/>
  <c r="N407" i="13"/>
  <c r="N405" i="13" s="1"/>
  <c r="M407" i="13"/>
  <c r="P407" i="13" s="1"/>
  <c r="L407" i="13"/>
  <c r="O407" i="13" s="1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P394" i="13" s="1"/>
  <c r="L394" i="13"/>
  <c r="O394" i="13" s="1"/>
  <c r="P393" i="13"/>
  <c r="O393" i="13"/>
  <c r="N390" i="13"/>
  <c r="M390" i="13"/>
  <c r="P390" i="13" s="1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N348" i="13" s="1"/>
  <c r="M350" i="13"/>
  <c r="M348" i="13" s="1"/>
  <c r="L350" i="13"/>
  <c r="L348" i="13" s="1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N331" i="13" s="1"/>
  <c r="M333" i="13"/>
  <c r="M331" i="13" s="1"/>
  <c r="L333" i="13"/>
  <c r="P332" i="13"/>
  <c r="O332" i="13"/>
  <c r="O329" i="13"/>
  <c r="N329" i="13"/>
  <c r="M329" i="13"/>
  <c r="P329" i="13" s="1"/>
  <c r="L329" i="13"/>
  <c r="I327" i="13"/>
  <c r="I325" i="13"/>
  <c r="K325" i="13" s="1"/>
  <c r="N323" i="13"/>
  <c r="N321" i="13" s="1"/>
  <c r="M323" i="13"/>
  <c r="L323" i="13"/>
  <c r="O323" i="13" s="1"/>
  <c r="P322" i="13"/>
  <c r="O322" i="13"/>
  <c r="N320" i="13"/>
  <c r="M320" i="13"/>
  <c r="L320" i="13"/>
  <c r="L318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N301" i="13" s="1"/>
  <c r="M303" i="13"/>
  <c r="L303" i="13"/>
  <c r="L301" i="13" s="1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N280" i="13" s="1"/>
  <c r="M282" i="13"/>
  <c r="M280" i="13" s="1"/>
  <c r="P280" i="13" s="1"/>
  <c r="L282" i="13"/>
  <c r="P281" i="13"/>
  <c r="O281" i="13"/>
  <c r="P278" i="13"/>
  <c r="O278" i="13"/>
  <c r="N278" i="13"/>
  <c r="M278" i="13"/>
  <c r="L278" i="13"/>
  <c r="J276" i="13"/>
  <c r="I271" i="13"/>
  <c r="I260" i="13" s="1"/>
  <c r="K260" i="13" s="1"/>
  <c r="N269" i="13"/>
  <c r="M269" i="13"/>
  <c r="M267" i="13" s="1"/>
  <c r="P267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L242" i="13"/>
  <c r="L241" i="13"/>
  <c r="L240" i="13"/>
  <c r="L239" i="13"/>
  <c r="P238" i="13"/>
  <c r="N238" i="13"/>
  <c r="J237" i="13"/>
  <c r="K236" i="13"/>
  <c r="J236" i="13"/>
  <c r="I236" i="13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M186" i="13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P173" i="13" s="1"/>
  <c r="L173" i="13"/>
  <c r="O173" i="13" s="1"/>
  <c r="P172" i="13"/>
  <c r="O172" i="13"/>
  <c r="N170" i="13"/>
  <c r="M170" i="13"/>
  <c r="M168" i="13" s="1"/>
  <c r="L170" i="13"/>
  <c r="L168" i="13" s="1"/>
  <c r="P169" i="13"/>
  <c r="O169" i="13"/>
  <c r="O166" i="13"/>
  <c r="N166" i="13"/>
  <c r="M166" i="13"/>
  <c r="L166" i="13"/>
  <c r="I159" i="13"/>
  <c r="I148" i="13" s="1"/>
  <c r="K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M154" i="13"/>
  <c r="M152" i="13" s="1"/>
  <c r="P152" i="13" s="1"/>
  <c r="L154" i="13"/>
  <c r="L152" i="13" s="1"/>
  <c r="O152" i="13" s="1"/>
  <c r="P153" i="13"/>
  <c r="O153" i="13"/>
  <c r="N150" i="13"/>
  <c r="M150" i="13"/>
  <c r="P150" i="13" s="1"/>
  <c r="L150" i="13"/>
  <c r="O150" i="13" s="1"/>
  <c r="J148" i="13"/>
  <c r="I146" i="13"/>
  <c r="I130" i="13" s="1"/>
  <c r="K130" i="13" s="1"/>
  <c r="I145" i="13"/>
  <c r="I143" i="13" s="1"/>
  <c r="I131" i="13" s="1"/>
  <c r="I144" i="13"/>
  <c r="K144" i="13" s="1"/>
  <c r="N140" i="13"/>
  <c r="M140" i="13"/>
  <c r="M138" i="13" s="1"/>
  <c r="L140" i="13"/>
  <c r="L138" i="13" s="1"/>
  <c r="P139" i="13"/>
  <c r="O139" i="13"/>
  <c r="N137" i="13"/>
  <c r="M137" i="13"/>
  <c r="L137" i="13"/>
  <c r="P136" i="13"/>
  <c r="O136" i="13"/>
  <c r="P133" i="13"/>
  <c r="N133" i="13"/>
  <c r="M133" i="13"/>
  <c r="L133" i="13"/>
  <c r="O133" i="13" s="1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O120" i="13"/>
  <c r="N120" i="13"/>
  <c r="M120" i="13"/>
  <c r="P120" i="13" s="1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I87" i="13" s="1"/>
  <c r="K87" i="13" s="1"/>
  <c r="J98" i="13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M93" i="13"/>
  <c r="M91" i="13" s="1"/>
  <c r="L93" i="13"/>
  <c r="P92" i="13"/>
  <c r="O92" i="13"/>
  <c r="O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I78" i="13"/>
  <c r="K78" i="13" s="1"/>
  <c r="J77" i="13"/>
  <c r="J65" i="13" s="1"/>
  <c r="J76" i="13"/>
  <c r="N74" i="13"/>
  <c r="N72" i="13" s="1"/>
  <c r="M74" i="13"/>
  <c r="L74" i="13"/>
  <c r="L72" i="13" s="1"/>
  <c r="O72" i="13" s="1"/>
  <c r="P73" i="13"/>
  <c r="O73" i="13"/>
  <c r="N71" i="13"/>
  <c r="N69" i="13" s="1"/>
  <c r="M71" i="13"/>
  <c r="M69" i="13" s="1"/>
  <c r="P69" i="13" s="1"/>
  <c r="L71" i="13"/>
  <c r="L69" i="13" s="1"/>
  <c r="O69" i="13" s="1"/>
  <c r="P70" i="13"/>
  <c r="O70" i="13"/>
  <c r="O67" i="13"/>
  <c r="N67" i="13"/>
  <c r="M67" i="13"/>
  <c r="P67" i="13" s="1"/>
  <c r="L67" i="13"/>
  <c r="J64" i="13"/>
  <c r="N61" i="13"/>
  <c r="N59" i="13" s="1"/>
  <c r="M61" i="13"/>
  <c r="L61" i="13"/>
  <c r="L59" i="13" s="1"/>
  <c r="P60" i="13"/>
  <c r="O60" i="13"/>
  <c r="N58" i="13"/>
  <c r="N56" i="13" s="1"/>
  <c r="M58" i="13"/>
  <c r="L58" i="13"/>
  <c r="L56" i="13" s="1"/>
  <c r="P57" i="13"/>
  <c r="O57" i="13"/>
  <c r="P54" i="13"/>
  <c r="O54" i="13"/>
  <c r="N54" i="13"/>
  <c r="M54" i="13"/>
  <c r="L54" i="13"/>
  <c r="N49" i="13"/>
  <c r="N47" i="13" s="1"/>
  <c r="M49" i="13"/>
  <c r="M47" i="13" s="1"/>
  <c r="P47" i="13" s="1"/>
  <c r="L49" i="13"/>
  <c r="L47" i="13" s="1"/>
  <c r="O47" i="13" s="1"/>
  <c r="P48" i="13"/>
  <c r="O48" i="13"/>
  <c r="N46" i="13"/>
  <c r="N44" i="13" s="1"/>
  <c r="M46" i="13"/>
  <c r="L46" i="13"/>
  <c r="L44" i="13" s="1"/>
  <c r="P45" i="13"/>
  <c r="O45" i="13"/>
  <c r="N42" i="13"/>
  <c r="M42" i="13"/>
  <c r="P42" i="13" s="1"/>
  <c r="L42" i="13"/>
  <c r="O42" i="13" s="1"/>
  <c r="P36" i="13"/>
  <c r="N36" i="13"/>
  <c r="M36" i="13"/>
  <c r="P35" i="13"/>
  <c r="O35" i="13"/>
  <c r="N35" i="13"/>
  <c r="M35" i="13"/>
  <c r="L35" i="13"/>
  <c r="P34" i="13"/>
  <c r="N34" i="13"/>
  <c r="M34" i="13"/>
  <c r="N33" i="13"/>
  <c r="N30" i="13" s="1"/>
  <c r="N32" i="13"/>
  <c r="N31" i="13" s="1"/>
  <c r="M32" i="13"/>
  <c r="L32" i="13"/>
  <c r="N25" i="13"/>
  <c r="M25" i="13"/>
  <c r="P25" i="13" s="1"/>
  <c r="L25" i="13"/>
  <c r="P22" i="13"/>
  <c r="O22" i="13"/>
  <c r="N22" i="13"/>
  <c r="M22" i="13"/>
  <c r="L22" i="13"/>
  <c r="N19" i="13"/>
  <c r="N15" i="13"/>
  <c r="P12" i="13"/>
  <c r="N12" i="13"/>
  <c r="N9" i="13" s="1"/>
  <c r="M12" i="13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P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O690" i="12" s="1"/>
  <c r="P688" i="12"/>
  <c r="N688" i="12"/>
  <c r="M688" i="12"/>
  <c r="M687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O660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L632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I543" i="12" s="1"/>
  <c r="K543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L547" i="12" s="1"/>
  <c r="O547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N469" i="12"/>
  <c r="N467" i="12" s="1"/>
  <c r="N414" i="12" s="1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N449" i="12"/>
  <c r="N447" i="12" s="1"/>
  <c r="L449" i="12"/>
  <c r="O449" i="12" s="1"/>
  <c r="P448" i="12"/>
  <c r="O448" i="12"/>
  <c r="N446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J418" i="12" s="1"/>
  <c r="P431" i="12"/>
  <c r="L431" i="12"/>
  <c r="O431" i="12" s="1"/>
  <c r="P430" i="12"/>
  <c r="O430" i="12"/>
  <c r="P429" i="12"/>
  <c r="N429" i="12"/>
  <c r="M429" i="12"/>
  <c r="N424" i="12"/>
  <c r="L424" i="12"/>
  <c r="L422" i="12" s="1"/>
  <c r="O422" i="12" s="1"/>
  <c r="P423" i="12"/>
  <c r="O423" i="12"/>
  <c r="N422" i="12"/>
  <c r="N421" i="12"/>
  <c r="P420" i="12"/>
  <c r="N420" i="12"/>
  <c r="N419" i="12" s="1"/>
  <c r="M420" i="12"/>
  <c r="L420" i="12"/>
  <c r="O420" i="12" s="1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O397" i="12" s="1"/>
  <c r="P396" i="12"/>
  <c r="O396" i="12"/>
  <c r="N394" i="12"/>
  <c r="N392" i="12" s="1"/>
  <c r="M394" i="12"/>
  <c r="P394" i="12" s="1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M336" i="12"/>
  <c r="L336" i="12"/>
  <c r="O336" i="12" s="1"/>
  <c r="P335" i="12"/>
  <c r="O335" i="12"/>
  <c r="N333" i="12"/>
  <c r="M333" i="12"/>
  <c r="L333" i="12"/>
  <c r="L331" i="12" s="1"/>
  <c r="P332" i="12"/>
  <c r="O332" i="12"/>
  <c r="O329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L321" i="12" s="1"/>
  <c r="O321" i="12" s="1"/>
  <c r="P322" i="12"/>
  <c r="O322" i="12"/>
  <c r="N320" i="12"/>
  <c r="N318" i="12" s="1"/>
  <c r="M320" i="12"/>
  <c r="P320" i="12" s="1"/>
  <c r="L320" i="12"/>
  <c r="O320" i="12" s="1"/>
  <c r="P319" i="12"/>
  <c r="O319" i="12"/>
  <c r="P316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L304" i="12" s="1"/>
  <c r="O304" i="12" s="1"/>
  <c r="P305" i="12"/>
  <c r="O305" i="12"/>
  <c r="N303" i="12"/>
  <c r="M303" i="12"/>
  <c r="L303" i="12"/>
  <c r="L301" i="12" s="1"/>
  <c r="O301" i="12" s="1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M283" i="12" s="1"/>
  <c r="P283" i="12" s="1"/>
  <c r="L285" i="12"/>
  <c r="O285" i="12" s="1"/>
  <c r="P284" i="12"/>
  <c r="O284" i="12"/>
  <c r="N282" i="12"/>
  <c r="N280" i="12" s="1"/>
  <c r="M282" i="12"/>
  <c r="M280" i="12" s="1"/>
  <c r="P280" i="12" s="1"/>
  <c r="L282" i="12"/>
  <c r="O282" i="12" s="1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L269" i="12"/>
  <c r="L267" i="12" s="1"/>
  <c r="O267" i="12" s="1"/>
  <c r="P268" i="12"/>
  <c r="O268" i="12"/>
  <c r="N266" i="12"/>
  <c r="N264" i="12" s="1"/>
  <c r="M266" i="12"/>
  <c r="L266" i="12"/>
  <c r="L264" i="12" s="1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L187" i="12" s="1"/>
  <c r="O187" i="12" s="1"/>
  <c r="P188" i="12"/>
  <c r="O188" i="12"/>
  <c r="N186" i="12"/>
  <c r="N184" i="12" s="1"/>
  <c r="M186" i="12"/>
  <c r="L186" i="12"/>
  <c r="P185" i="12"/>
  <c r="O185" i="12"/>
  <c r="P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L173" i="12"/>
  <c r="O173" i="12" s="1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I159" i="12"/>
  <c r="K159" i="12" s="1"/>
  <c r="N157" i="12"/>
  <c r="N155" i="12" s="1"/>
  <c r="M157" i="12"/>
  <c r="L157" i="12"/>
  <c r="L155" i="12" s="1"/>
  <c r="O155" i="12" s="1"/>
  <c r="P156" i="12"/>
  <c r="O156" i="12"/>
  <c r="N154" i="12"/>
  <c r="N152" i="12" s="1"/>
  <c r="M154" i="12"/>
  <c r="L154" i="12"/>
  <c r="L152" i="12" s="1"/>
  <c r="O152" i="12" s="1"/>
  <c r="P153" i="12"/>
  <c r="O153" i="12"/>
  <c r="N150" i="12"/>
  <c r="M150" i="12"/>
  <c r="P150" i="12" s="1"/>
  <c r="L150" i="12"/>
  <c r="J148" i="12"/>
  <c r="I146" i="12"/>
  <c r="I145" i="12"/>
  <c r="I144" i="12"/>
  <c r="N140" i="12"/>
  <c r="N138" i="12" s="1"/>
  <c r="M140" i="12"/>
  <c r="P140" i="12" s="1"/>
  <c r="L140" i="12"/>
  <c r="P139" i="12"/>
  <c r="O139" i="12"/>
  <c r="N137" i="12"/>
  <c r="N135" i="12" s="1"/>
  <c r="M137" i="12"/>
  <c r="L137" i="12"/>
  <c r="P136" i="12"/>
  <c r="O136" i="12"/>
  <c r="N133" i="12"/>
  <c r="M133" i="12"/>
  <c r="P133" i="12" s="1"/>
  <c r="L133" i="12"/>
  <c r="J130" i="12"/>
  <c r="N127" i="12"/>
  <c r="N125" i="12" s="1"/>
  <c r="M127" i="12"/>
  <c r="M125" i="12" s="1"/>
  <c r="P125" i="12" s="1"/>
  <c r="L127" i="12"/>
  <c r="L125" i="12" s="1"/>
  <c r="O125" i="12" s="1"/>
  <c r="P126" i="12"/>
  <c r="O126" i="12"/>
  <c r="N124" i="12"/>
  <c r="N122" i="12" s="1"/>
  <c r="M124" i="12"/>
  <c r="M122" i="12" s="1"/>
  <c r="P122" i="12" s="1"/>
  <c r="L124" i="12"/>
  <c r="L122" i="12" s="1"/>
  <c r="O122" i="12" s="1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N96" i="12"/>
  <c r="N94" i="12" s="1"/>
  <c r="M96" i="12"/>
  <c r="L96" i="12"/>
  <c r="O96" i="12" s="1"/>
  <c r="P95" i="12"/>
  <c r="O95" i="12"/>
  <c r="N93" i="12"/>
  <c r="N91" i="12" s="1"/>
  <c r="M93" i="12"/>
  <c r="L93" i="12"/>
  <c r="L91" i="12" s="1"/>
  <c r="P92" i="12"/>
  <c r="O92" i="12"/>
  <c r="N89" i="12"/>
  <c r="M89" i="12"/>
  <c r="L89" i="12"/>
  <c r="O89" i="12" s="1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J64" i="12" s="1"/>
  <c r="N74" i="12"/>
  <c r="N72" i="12" s="1"/>
  <c r="M74" i="12"/>
  <c r="M72" i="12" s="1"/>
  <c r="P72" i="12" s="1"/>
  <c r="L74" i="12"/>
  <c r="L72" i="12" s="1"/>
  <c r="O72" i="12" s="1"/>
  <c r="P73" i="12"/>
  <c r="O73" i="12"/>
  <c r="N71" i="12"/>
  <c r="M71" i="12"/>
  <c r="P71" i="12" s="1"/>
  <c r="L71" i="12"/>
  <c r="L69" i="12" s="1"/>
  <c r="O69" i="12" s="1"/>
  <c r="P70" i="12"/>
  <c r="O70" i="12"/>
  <c r="O67" i="12"/>
  <c r="N67" i="12"/>
  <c r="M67" i="12"/>
  <c r="P67" i="12" s="1"/>
  <c r="L67" i="12"/>
  <c r="J65" i="12"/>
  <c r="N61" i="12"/>
  <c r="N59" i="12" s="1"/>
  <c r="M61" i="12"/>
  <c r="P61" i="12" s="1"/>
  <c r="L61" i="12"/>
  <c r="L59" i="12" s="1"/>
  <c r="O59" i="12" s="1"/>
  <c r="P60" i="12"/>
  <c r="O60" i="12"/>
  <c r="N58" i="12"/>
  <c r="M58" i="12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P48" i="12"/>
  <c r="O48" i="12"/>
  <c r="N46" i="12"/>
  <c r="N44" i="12" s="1"/>
  <c r="M46" i="12"/>
  <c r="M44" i="12" s="1"/>
  <c r="L46" i="12"/>
  <c r="L44" i="12" s="1"/>
  <c r="P45" i="12"/>
  <c r="O45" i="12"/>
  <c r="N42" i="12"/>
  <c r="M42" i="12"/>
  <c r="P42" i="12" s="1"/>
  <c r="L42" i="12"/>
  <c r="N36" i="12"/>
  <c r="N30" i="12" s="1"/>
  <c r="M36" i="12"/>
  <c r="P36" i="12" s="1"/>
  <c r="P35" i="12"/>
  <c r="N35" i="12"/>
  <c r="M35" i="12"/>
  <c r="M29" i="12" s="1"/>
  <c r="P29" i="12" s="1"/>
  <c r="L35" i="12"/>
  <c r="O35" i="12" s="1"/>
  <c r="M34" i="12"/>
  <c r="P34" i="12" s="1"/>
  <c r="N33" i="12"/>
  <c r="P32" i="12"/>
  <c r="N32" i="12"/>
  <c r="M32" i="12"/>
  <c r="L32" i="12"/>
  <c r="L12" i="12" s="1"/>
  <c r="N31" i="12"/>
  <c r="N29" i="12"/>
  <c r="N28" i="12" s="1"/>
  <c r="N25" i="12"/>
  <c r="M25" i="12"/>
  <c r="P25" i="12" s="1"/>
  <c r="L25" i="12"/>
  <c r="L19" i="12" s="1"/>
  <c r="O22" i="12"/>
  <c r="N22" i="12"/>
  <c r="M22" i="12"/>
  <c r="P22" i="12" s="1"/>
  <c r="L22" i="12"/>
  <c r="P19" i="12"/>
  <c r="M19" i="12"/>
  <c r="N15" i="12"/>
  <c r="P12" i="12"/>
  <c r="M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P809" i="11"/>
  <c r="O809" i="11"/>
  <c r="P808" i="11"/>
  <c r="O808" i="11"/>
  <c r="N808" i="11"/>
  <c r="M808" i="11"/>
  <c r="L808" i="11"/>
  <c r="O807" i="11"/>
  <c r="M807" i="11"/>
  <c r="L807" i="11"/>
  <c r="N806" i="11"/>
  <c r="M806" i="11"/>
  <c r="P806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L789" i="11" s="1"/>
  <c r="O789" i="11" s="1"/>
  <c r="P790" i="11"/>
  <c r="O790" i="11"/>
  <c r="P789" i="11"/>
  <c r="N789" i="11"/>
  <c r="M789" i="11"/>
  <c r="M788" i="11"/>
  <c r="P787" i="11"/>
  <c r="N787" i="11"/>
  <c r="N786" i="11" s="1"/>
  <c r="M787" i="11"/>
  <c r="L787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P774" i="11"/>
  <c r="O774" i="11"/>
  <c r="O773" i="11"/>
  <c r="N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P758" i="11"/>
  <c r="O758" i="11"/>
  <c r="O757" i="11"/>
  <c r="N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O740" i="11"/>
  <c r="N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N685" i="11" s="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3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O660" i="11" s="1"/>
  <c r="P659" i="11"/>
  <c r="O659" i="11"/>
  <c r="N658" i="11"/>
  <c r="N657" i="11"/>
  <c r="N655" i="11" s="1"/>
  <c r="P656" i="11"/>
  <c r="N656" i="11"/>
  <c r="M656" i="11"/>
  <c r="L656" i="11"/>
  <c r="O656" i="11" s="1"/>
  <c r="J654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L634" i="11"/>
  <c r="O634" i="11" s="1"/>
  <c r="P633" i="11"/>
  <c r="O633" i="11"/>
  <c r="N631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J593" i="11"/>
  <c r="J592" i="11" s="1"/>
  <c r="I593" i="11"/>
  <c r="I592" i="11" s="1"/>
  <c r="K592" i="11" s="1"/>
  <c r="J583" i="11"/>
  <c r="J577" i="11" s="1"/>
  <c r="J582" i="11"/>
  <c r="J576" i="11" s="1"/>
  <c r="J559" i="11" s="1"/>
  <c r="J543" i="11" s="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49" i="11"/>
  <c r="N547" i="11" s="1"/>
  <c r="L549" i="11"/>
  <c r="P548" i="11"/>
  <c r="O548" i="11"/>
  <c r="N546" i="11"/>
  <c r="O545" i="11"/>
  <c r="N545" i="11"/>
  <c r="N544" i="11" s="1"/>
  <c r="L545" i="11"/>
  <c r="I542" i="11"/>
  <c r="K542" i="11" s="1"/>
  <c r="I541" i="11"/>
  <c r="K541" i="11" s="1"/>
  <c r="I540" i="11"/>
  <c r="K540" i="11" s="1"/>
  <c r="I539" i="1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N523" i="11" s="1"/>
  <c r="L528" i="11"/>
  <c r="O528" i="11" s="1"/>
  <c r="P527" i="11"/>
  <c r="O527" i="11"/>
  <c r="N526" i="11"/>
  <c r="M526" i="11"/>
  <c r="P526" i="11" s="1"/>
  <c r="P525" i="11"/>
  <c r="M525" i="11"/>
  <c r="M523" i="11" s="1"/>
  <c r="P523" i="11" s="1"/>
  <c r="P524" i="11"/>
  <c r="O524" i="11"/>
  <c r="N524" i="11"/>
  <c r="M524" i="11"/>
  <c r="L524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O505" i="11"/>
  <c r="N505" i="11"/>
  <c r="M505" i="11"/>
  <c r="P505" i="11" s="1"/>
  <c r="L505" i="11"/>
  <c r="P504" i="11"/>
  <c r="N504" i="11"/>
  <c r="N502" i="11" s="1"/>
  <c r="M504" i="11"/>
  <c r="L504" i="11"/>
  <c r="O504" i="11" s="1"/>
  <c r="O503" i="11"/>
  <c r="N503" i="11"/>
  <c r="M503" i="11"/>
  <c r="L503" i="1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P477" i="11"/>
  <c r="N477" i="11"/>
  <c r="M477" i="11"/>
  <c r="L477" i="11"/>
  <c r="O477" i="11" s="1"/>
  <c r="N472" i="11"/>
  <c r="N470" i="11" s="1"/>
  <c r="L472" i="11"/>
  <c r="M472" i="11" s="1"/>
  <c r="P471" i="11"/>
  <c r="O471" i="11"/>
  <c r="N469" i="11"/>
  <c r="P468" i="11"/>
  <c r="O468" i="11"/>
  <c r="N468" i="11"/>
  <c r="N467" i="11" s="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P455" i="11"/>
  <c r="O455" i="11"/>
  <c r="N454" i="11"/>
  <c r="M454" i="11"/>
  <c r="P454" i="11" s="1"/>
  <c r="P449" i="11"/>
  <c r="N449" i="11"/>
  <c r="N446" i="11" s="1"/>
  <c r="L449" i="11"/>
  <c r="P448" i="11"/>
  <c r="O448" i="11"/>
  <c r="N447" i="11"/>
  <c r="M447" i="11"/>
  <c r="P447" i="11" s="1"/>
  <c r="P446" i="11"/>
  <c r="M446" i="11"/>
  <c r="M444" i="11" s="1"/>
  <c r="P444" i="11" s="1"/>
  <c r="P445" i="11"/>
  <c r="O445" i="11"/>
  <c r="N445" i="11"/>
  <c r="M445" i="1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I437" i="11"/>
  <c r="I435" i="11"/>
  <c r="J434" i="11"/>
  <c r="J418" i="11" s="1"/>
  <c r="P431" i="11"/>
  <c r="L431" i="11"/>
  <c r="O431" i="11" s="1"/>
  <c r="P430" i="11"/>
  <c r="O430" i="11"/>
  <c r="N429" i="11"/>
  <c r="M429" i="11"/>
  <c r="P429" i="11" s="1"/>
  <c r="N424" i="11"/>
  <c r="L424" i="11"/>
  <c r="O424" i="11" s="1"/>
  <c r="P423" i="11"/>
  <c r="O423" i="11"/>
  <c r="N422" i="11"/>
  <c r="N421" i="11"/>
  <c r="N419" i="11" s="1"/>
  <c r="N420" i="11"/>
  <c r="M420" i="11"/>
  <c r="L420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P407" i="11" s="1"/>
  <c r="L407" i="11"/>
  <c r="L405" i="11" s="1"/>
  <c r="O405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P396" i="11"/>
  <c r="O396" i="11"/>
  <c r="N394" i="11"/>
  <c r="M394" i="11"/>
  <c r="L394" i="11"/>
  <c r="O394" i="11" s="1"/>
  <c r="P393" i="11"/>
  <c r="O393" i="11"/>
  <c r="P390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L350" i="11"/>
  <c r="P349" i="11"/>
  <c r="O349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P335" i="11"/>
  <c r="O335" i="11"/>
  <c r="N333" i="11"/>
  <c r="N331" i="11" s="1"/>
  <c r="M333" i="11"/>
  <c r="M331" i="11" s="1"/>
  <c r="L333" i="11"/>
  <c r="P332" i="11"/>
  <c r="O332" i="11"/>
  <c r="P329" i="11"/>
  <c r="N329" i="11"/>
  <c r="M329" i="11"/>
  <c r="L329" i="11"/>
  <c r="I327" i="11"/>
  <c r="I325" i="11"/>
  <c r="N323" i="11"/>
  <c r="N321" i="11" s="1"/>
  <c r="M323" i="11"/>
  <c r="L323" i="11"/>
  <c r="O323" i="11" s="1"/>
  <c r="P322" i="11"/>
  <c r="O322" i="11"/>
  <c r="N320" i="11"/>
  <c r="N318" i="11" s="1"/>
  <c r="M320" i="1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M304" i="11" s="1"/>
  <c r="P304" i="11" s="1"/>
  <c r="L306" i="11"/>
  <c r="P305" i="11"/>
  <c r="O305" i="11"/>
  <c r="N303" i="11"/>
  <c r="N301" i="11" s="1"/>
  <c r="M303" i="11"/>
  <c r="P303" i="11" s="1"/>
  <c r="L303" i="11"/>
  <c r="L301" i="11" s="1"/>
  <c r="O301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L285" i="11"/>
  <c r="O285" i="11" s="1"/>
  <c r="P284" i="11"/>
  <c r="O284" i="11"/>
  <c r="N282" i="11"/>
  <c r="N280" i="11" s="1"/>
  <c r="M282" i="11"/>
  <c r="M280" i="11" s="1"/>
  <c r="P280" i="11" s="1"/>
  <c r="L282" i="11"/>
  <c r="L280" i="11" s="1"/>
  <c r="O280" i="11" s="1"/>
  <c r="P281" i="11"/>
  <c r="O281" i="11"/>
  <c r="O278" i="11"/>
  <c r="N278" i="11"/>
  <c r="M278" i="11"/>
  <c r="P278" i="11" s="1"/>
  <c r="L278" i="1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N227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N184" i="11" s="1"/>
  <c r="M186" i="11"/>
  <c r="M184" i="11" s="1"/>
  <c r="L186" i="11"/>
  <c r="P185" i="11"/>
  <c r="O185" i="11"/>
  <c r="O182" i="11"/>
  <c r="N182" i="11"/>
  <c r="M182" i="11"/>
  <c r="L182" i="11"/>
  <c r="J177" i="11"/>
  <c r="J164" i="11" s="1"/>
  <c r="I176" i="11"/>
  <c r="I174" i="11" s="1"/>
  <c r="J174" i="11"/>
  <c r="N173" i="11"/>
  <c r="N171" i="11" s="1"/>
  <c r="M173" i="11"/>
  <c r="L173" i="11"/>
  <c r="P172" i="11"/>
  <c r="O172" i="11"/>
  <c r="N170" i="11"/>
  <c r="M170" i="11"/>
  <c r="M168" i="11" s="1"/>
  <c r="L170" i="11"/>
  <c r="L168" i="11" s="1"/>
  <c r="P169" i="11"/>
  <c r="O169" i="11"/>
  <c r="O166" i="11"/>
  <c r="N166" i="11"/>
  <c r="M166" i="11"/>
  <c r="P166" i="11" s="1"/>
  <c r="L166" i="11"/>
  <c r="I159" i="11"/>
  <c r="K159" i="11" s="1"/>
  <c r="N157" i="11"/>
  <c r="M157" i="11"/>
  <c r="P157" i="11" s="1"/>
  <c r="L157" i="11"/>
  <c r="O157" i="11" s="1"/>
  <c r="P156" i="11"/>
  <c r="O156" i="11"/>
  <c r="N154" i="11"/>
  <c r="N152" i="11" s="1"/>
  <c r="M154" i="11"/>
  <c r="L154" i="11"/>
  <c r="O154" i="11" s="1"/>
  <c r="P153" i="11"/>
  <c r="O153" i="11"/>
  <c r="P150" i="11"/>
  <c r="O150" i="11"/>
  <c r="N150" i="11"/>
  <c r="M150" i="11"/>
  <c r="L150" i="11"/>
  <c r="J148" i="11"/>
  <c r="I146" i="11"/>
  <c r="I130" i="11" s="1"/>
  <c r="K130" i="11" s="1"/>
  <c r="I145" i="11"/>
  <c r="I144" i="11"/>
  <c r="N140" i="11"/>
  <c r="M140" i="11"/>
  <c r="P140" i="11" s="1"/>
  <c r="L140" i="11"/>
  <c r="L138" i="11" s="1"/>
  <c r="O138" i="11" s="1"/>
  <c r="P139" i="11"/>
  <c r="O139" i="11"/>
  <c r="N137" i="11"/>
  <c r="N135" i="11" s="1"/>
  <c r="M137" i="11"/>
  <c r="L137" i="11"/>
  <c r="L135" i="11" s="1"/>
  <c r="O135" i="11" s="1"/>
  <c r="P136" i="11"/>
  <c r="O136" i="11"/>
  <c r="N133" i="11"/>
  <c r="M133" i="11"/>
  <c r="P133" i="11" s="1"/>
  <c r="L133" i="11"/>
  <c r="O133" i="11" s="1"/>
  <c r="J130" i="11"/>
  <c r="N127" i="11"/>
  <c r="N125" i="11" s="1"/>
  <c r="M127" i="11"/>
  <c r="P127" i="11" s="1"/>
  <c r="L127" i="11"/>
  <c r="L125" i="11" s="1"/>
  <c r="O125" i="11" s="1"/>
  <c r="P126" i="11"/>
  <c r="O126" i="11"/>
  <c r="N124" i="11"/>
  <c r="N122" i="11" s="1"/>
  <c r="M124" i="11"/>
  <c r="P124" i="11" s="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K98" i="11" s="1"/>
  <c r="N96" i="11"/>
  <c r="N94" i="11" s="1"/>
  <c r="M96" i="11"/>
  <c r="M94" i="11" s="1"/>
  <c r="P94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O89" i="11"/>
  <c r="N89" i="11"/>
  <c r="M89" i="11"/>
  <c r="P89" i="11" s="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N74" i="11"/>
  <c r="M74" i="11"/>
  <c r="P74" i="11" s="1"/>
  <c r="L74" i="11"/>
  <c r="P73" i="11"/>
  <c r="O73" i="11"/>
  <c r="N71" i="11"/>
  <c r="N69" i="11" s="1"/>
  <c r="M71" i="11"/>
  <c r="P71" i="11" s="1"/>
  <c r="L71" i="11"/>
  <c r="L69" i="11" s="1"/>
  <c r="O69" i="11" s="1"/>
  <c r="P70" i="11"/>
  <c r="O70" i="11"/>
  <c r="N67" i="11"/>
  <c r="M67" i="11"/>
  <c r="P67" i="11" s="1"/>
  <c r="L67" i="11"/>
  <c r="O67" i="11" s="1"/>
  <c r="J65" i="11"/>
  <c r="J64" i="11"/>
  <c r="N61" i="11"/>
  <c r="N59" i="11" s="1"/>
  <c r="M61" i="11"/>
  <c r="L61" i="11"/>
  <c r="P60" i="11"/>
  <c r="O60" i="11"/>
  <c r="N58" i="11"/>
  <c r="N56" i="11" s="1"/>
  <c r="M58" i="11"/>
  <c r="L58" i="11"/>
  <c r="P57" i="11"/>
  <c r="O57" i="11"/>
  <c r="O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L46" i="11"/>
  <c r="P45" i="11"/>
  <c r="O45" i="11"/>
  <c r="P42" i="11"/>
  <c r="N42" i="11"/>
  <c r="M42" i="11"/>
  <c r="L42" i="11"/>
  <c r="O42" i="11" s="1"/>
  <c r="N36" i="11"/>
  <c r="M36" i="11"/>
  <c r="P35" i="11"/>
  <c r="N35" i="11"/>
  <c r="N34" i="11" s="1"/>
  <c r="M35" i="11"/>
  <c r="L35" i="11"/>
  <c r="N33" i="11"/>
  <c r="N30" i="11" s="1"/>
  <c r="O32" i="11"/>
  <c r="N32" i="11"/>
  <c r="M32" i="11"/>
  <c r="L32" i="11"/>
  <c r="N31" i="11"/>
  <c r="N29" i="11"/>
  <c r="N28" i="11" s="1"/>
  <c r="L29" i="11"/>
  <c r="O25" i="11"/>
  <c r="N25" i="11"/>
  <c r="M25" i="11"/>
  <c r="L25" i="11"/>
  <c r="P22" i="11"/>
  <c r="N22" i="11"/>
  <c r="N19" i="11" s="1"/>
  <c r="M22" i="11"/>
  <c r="L22" i="11"/>
  <c r="M19" i="11"/>
  <c r="N15" i="11"/>
  <c r="L15" i="1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8" i="10" s="1"/>
  <c r="P790" i="10"/>
  <c r="O790" i="10"/>
  <c r="M789" i="10"/>
  <c r="P789" i="10" s="1"/>
  <c r="M788" i="10"/>
  <c r="P788" i="10" s="1"/>
  <c r="N787" i="10"/>
  <c r="M787" i="10"/>
  <c r="L787" i="10"/>
  <c r="O787" i="10" s="1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3" i="10" s="1"/>
  <c r="P774" i="10"/>
  <c r="O774" i="10"/>
  <c r="P773" i="10"/>
  <c r="O773" i="10"/>
  <c r="M773" i="10"/>
  <c r="L773" i="10"/>
  <c r="O772" i="10"/>
  <c r="N772" i="10"/>
  <c r="M772" i="10"/>
  <c r="P772" i="10" s="1"/>
  <c r="L772" i="10"/>
  <c r="N771" i="10"/>
  <c r="M771" i="10"/>
  <c r="P771" i="10" s="1"/>
  <c r="L771" i="10"/>
  <c r="O771" i="10" s="1"/>
  <c r="M770" i="10"/>
  <c r="P770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7" i="10" s="1"/>
  <c r="P758" i="10"/>
  <c r="O758" i="10"/>
  <c r="P757" i="10"/>
  <c r="O757" i="10"/>
  <c r="M757" i="10"/>
  <c r="L757" i="10"/>
  <c r="O756" i="10"/>
  <c r="N756" i="10"/>
  <c r="M756" i="10"/>
  <c r="P756" i="10" s="1"/>
  <c r="L756" i="10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40" i="10" s="1"/>
  <c r="P741" i="10"/>
  <c r="O741" i="10"/>
  <c r="P740" i="10"/>
  <c r="O740" i="10"/>
  <c r="M740" i="10"/>
  <c r="L740" i="10"/>
  <c r="O739" i="10"/>
  <c r="N739" i="10"/>
  <c r="M739" i="10"/>
  <c r="P739" i="10" s="1"/>
  <c r="L739" i="10"/>
  <c r="N738" i="10"/>
  <c r="M738" i="10"/>
  <c r="P738" i="10" s="1"/>
  <c r="L738" i="10"/>
  <c r="O738" i="10" s="1"/>
  <c r="M737" i="10"/>
  <c r="P737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O690" i="10" s="1"/>
  <c r="N688" i="10"/>
  <c r="M688" i="10"/>
  <c r="P688" i="10" s="1"/>
  <c r="N687" i="10"/>
  <c r="N685" i="10" s="1"/>
  <c r="M687" i="10"/>
  <c r="P687" i="10" s="1"/>
  <c r="N686" i="10"/>
  <c r="M686" i="10"/>
  <c r="L686" i="10"/>
  <c r="O686" i="10" s="1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3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L660" i="10"/>
  <c r="L657" i="10" s="1"/>
  <c r="O657" i="10" s="1"/>
  <c r="P659" i="10"/>
  <c r="O659" i="10"/>
  <c r="P658" i="10"/>
  <c r="N658" i="10"/>
  <c r="M658" i="10"/>
  <c r="P657" i="10"/>
  <c r="M657" i="10"/>
  <c r="P656" i="10"/>
  <c r="O656" i="10"/>
  <c r="N656" i="10"/>
  <c r="M656" i="10"/>
  <c r="M655" i="10" s="1"/>
  <c r="P655" i="10" s="1"/>
  <c r="L656" i="10"/>
  <c r="N655" i="10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L634" i="10"/>
  <c r="P633" i="10"/>
  <c r="O633" i="10"/>
  <c r="M632" i="10"/>
  <c r="P632" i="10" s="1"/>
  <c r="M631" i="10"/>
  <c r="P630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J593" i="10" s="1"/>
  <c r="J592" i="10" s="1"/>
  <c r="I594" i="10"/>
  <c r="K594" i="10" s="1"/>
  <c r="I593" i="10"/>
  <c r="J583" i="10"/>
  <c r="J582" i="10"/>
  <c r="J577" i="10"/>
  <c r="I577" i="10"/>
  <c r="K577" i="10" s="1"/>
  <c r="J576" i="10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N545" i="10" s="1"/>
  <c r="N544" i="10" s="1"/>
  <c r="M555" i="10"/>
  <c r="N549" i="10"/>
  <c r="L549" i="10"/>
  <c r="P548" i="10"/>
  <c r="O548" i="10"/>
  <c r="N547" i="10"/>
  <c r="N546" i="10"/>
  <c r="P545" i="10"/>
  <c r="O545" i="10"/>
  <c r="M545" i="10"/>
  <c r="L545" i="10"/>
  <c r="I542" i="10"/>
  <c r="K542" i="10" s="1"/>
  <c r="I541" i="10"/>
  <c r="K541" i="10" s="1"/>
  <c r="I540" i="10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P526" i="10"/>
  <c r="N526" i="10"/>
  <c r="M526" i="10"/>
  <c r="L526" i="10"/>
  <c r="O526" i="10" s="1"/>
  <c r="N525" i="10"/>
  <c r="M525" i="10"/>
  <c r="P525" i="10" s="1"/>
  <c r="N524" i="10"/>
  <c r="N523" i="10" s="1"/>
  <c r="M524" i="10"/>
  <c r="P524" i="10" s="1"/>
  <c r="L524" i="10"/>
  <c r="O524" i="10" s="1"/>
  <c r="M523" i="10"/>
  <c r="P523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P506" i="10"/>
  <c r="O506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L472" i="10"/>
  <c r="L469" i="10" s="1"/>
  <c r="L467" i="10" s="1"/>
  <c r="P471" i="10"/>
  <c r="O471" i="10"/>
  <c r="N470" i="10"/>
  <c r="N469" i="10"/>
  <c r="N467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M449" i="10" s="1"/>
  <c r="M446" i="10" s="1"/>
  <c r="P446" i="10" s="1"/>
  <c r="P448" i="10"/>
  <c r="O448" i="10"/>
  <c r="N446" i="10"/>
  <c r="O445" i="10"/>
  <c r="N445" i="10"/>
  <c r="N444" i="10" s="1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I417" i="10" s="1"/>
  <c r="J434" i="10"/>
  <c r="J418" i="10" s="1"/>
  <c r="P431" i="10"/>
  <c r="L431" i="10"/>
  <c r="O431" i="10" s="1"/>
  <c r="P430" i="10"/>
  <c r="O430" i="10"/>
  <c r="P429" i="10"/>
  <c r="N429" i="10"/>
  <c r="M429" i="10"/>
  <c r="N424" i="10"/>
  <c r="L424" i="10"/>
  <c r="L422" i="10" s="1"/>
  <c r="O422" i="10" s="1"/>
  <c r="P423" i="10"/>
  <c r="O423" i="10"/>
  <c r="N422" i="10"/>
  <c r="N421" i="10"/>
  <c r="P420" i="10"/>
  <c r="N420" i="10"/>
  <c r="M420" i="10"/>
  <c r="L420" i="10"/>
  <c r="N419" i="10"/>
  <c r="K413" i="10"/>
  <c r="K412" i="10"/>
  <c r="N410" i="10"/>
  <c r="M410" i="10"/>
  <c r="P410" i="10" s="1"/>
  <c r="L410" i="10"/>
  <c r="P409" i="10"/>
  <c r="O409" i="10"/>
  <c r="N407" i="10"/>
  <c r="N405" i="10" s="1"/>
  <c r="M407" i="10"/>
  <c r="L407" i="10"/>
  <c r="O407" i="10" s="1"/>
  <c r="P406" i="10"/>
  <c r="O406" i="10"/>
  <c r="N403" i="10"/>
  <c r="M403" i="10"/>
  <c r="P403" i="10" s="1"/>
  <c r="L403" i="10"/>
  <c r="K401" i="10"/>
  <c r="J401" i="10"/>
  <c r="I401" i="10"/>
  <c r="K400" i="10"/>
  <c r="K399" i="10"/>
  <c r="N397" i="10"/>
  <c r="N395" i="10" s="1"/>
  <c r="M397" i="10"/>
  <c r="M395" i="10" s="1"/>
  <c r="P395" i="10" s="1"/>
  <c r="L397" i="10"/>
  <c r="O397" i="10" s="1"/>
  <c r="P396" i="10"/>
  <c r="O396" i="10"/>
  <c r="N394" i="10"/>
  <c r="N392" i="10" s="1"/>
  <c r="M394" i="10"/>
  <c r="L394" i="10"/>
  <c r="P393" i="10"/>
  <c r="O393" i="10"/>
  <c r="O390" i="10"/>
  <c r="N390" i="10"/>
  <c r="M390" i="10"/>
  <c r="P390" i="10" s="1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L350" i="10"/>
  <c r="L348" i="10" s="1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O336" i="10" s="1"/>
  <c r="P335" i="10"/>
  <c r="O335" i="10"/>
  <c r="N333" i="10"/>
  <c r="N331" i="10" s="1"/>
  <c r="M333" i="10"/>
  <c r="M331" i="10" s="1"/>
  <c r="L333" i="10"/>
  <c r="P332" i="10"/>
  <c r="O332" i="10"/>
  <c r="N329" i="10"/>
  <c r="M329" i="10"/>
  <c r="L329" i="10"/>
  <c r="O329" i="10" s="1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M320" i="10"/>
  <c r="P320" i="10" s="1"/>
  <c r="L320" i="10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P302" i="10"/>
  <c r="O302" i="10"/>
  <c r="P299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N283" i="10" s="1"/>
  <c r="M285" i="10"/>
  <c r="P285" i="10" s="1"/>
  <c r="L285" i="10"/>
  <c r="P284" i="10"/>
  <c r="O284" i="10"/>
  <c r="N282" i="10"/>
  <c r="M282" i="10"/>
  <c r="M280" i="10" s="1"/>
  <c r="P280" i="10" s="1"/>
  <c r="L282" i="10"/>
  <c r="L280" i="10" s="1"/>
  <c r="O280" i="10" s="1"/>
  <c r="P281" i="10"/>
  <c r="O281" i="10"/>
  <c r="O278" i="10"/>
  <c r="N278" i="10"/>
  <c r="M278" i="10"/>
  <c r="P278" i="10" s="1"/>
  <c r="L278" i="10"/>
  <c r="J276" i="10"/>
  <c r="I271" i="10"/>
  <c r="K271" i="10" s="1"/>
  <c r="N269" i="10"/>
  <c r="M269" i="10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P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K236" i="10"/>
  <c r="J236" i="10"/>
  <c r="I236" i="10"/>
  <c r="K235" i="10"/>
  <c r="J235" i="10"/>
  <c r="I235" i="10"/>
  <c r="J233" i="10"/>
  <c r="N231" i="10"/>
  <c r="N230" i="10"/>
  <c r="N229" i="10"/>
  <c r="N228" i="10"/>
  <c r="J226" i="10"/>
  <c r="J180" i="10" s="1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P182" i="10"/>
  <c r="O182" i="10"/>
  <c r="N182" i="10"/>
  <c r="M182" i="10"/>
  <c r="L182" i="10"/>
  <c r="J177" i="10"/>
  <c r="J164" i="10" s="1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M170" i="10"/>
  <c r="L170" i="10"/>
  <c r="L168" i="10" s="1"/>
  <c r="P169" i="10"/>
  <c r="O169" i="10"/>
  <c r="P166" i="10"/>
  <c r="N166" i="10"/>
  <c r="M166" i="10"/>
  <c r="L166" i="10"/>
  <c r="I159" i="10"/>
  <c r="I148" i="10" s="1"/>
  <c r="K148" i="10" s="1"/>
  <c r="N157" i="10"/>
  <c r="N155" i="10" s="1"/>
  <c r="M157" i="10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P150" i="10"/>
  <c r="N150" i="10"/>
  <c r="M150" i="10"/>
  <c r="L150" i="10"/>
  <c r="J148" i="10"/>
  <c r="I146" i="10"/>
  <c r="K146" i="10" s="1"/>
  <c r="I145" i="10"/>
  <c r="I143" i="10" s="1"/>
  <c r="I144" i="10"/>
  <c r="N140" i="10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P136" i="10"/>
  <c r="O136" i="10"/>
  <c r="O133" i="10"/>
  <c r="N133" i="10"/>
  <c r="M133" i="10"/>
  <c r="P133" i="10" s="1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P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I86" i="10" s="1"/>
  <c r="K86" i="10" s="1"/>
  <c r="N96" i="10"/>
  <c r="N94" i="10" s="1"/>
  <c r="M96" i="10"/>
  <c r="P96" i="10" s="1"/>
  <c r="L96" i="10"/>
  <c r="O96" i="10" s="1"/>
  <c r="P95" i="10"/>
  <c r="O95" i="10"/>
  <c r="N93" i="10"/>
  <c r="M93" i="10"/>
  <c r="M91" i="10" s="1"/>
  <c r="L93" i="10"/>
  <c r="P92" i="10"/>
  <c r="O92" i="10"/>
  <c r="P89" i="10"/>
  <c r="O89" i="10"/>
  <c r="N89" i="10"/>
  <c r="M89" i="10"/>
  <c r="L89" i="10"/>
  <c r="J87" i="10"/>
  <c r="J86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J77" i="10"/>
  <c r="J76" i="10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L71" i="10"/>
  <c r="L69" i="10" s="1"/>
  <c r="O69" i="10" s="1"/>
  <c r="P70" i="10"/>
  <c r="O70" i="10"/>
  <c r="P67" i="10"/>
  <c r="O67" i="10"/>
  <c r="N67" i="10"/>
  <c r="M67" i="10"/>
  <c r="L67" i="10"/>
  <c r="J65" i="10"/>
  <c r="J64" i="10"/>
  <c r="N61" i="10"/>
  <c r="N59" i="10" s="1"/>
  <c r="M61" i="10"/>
  <c r="P61" i="10" s="1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P54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O42" i="10"/>
  <c r="N42" i="10"/>
  <c r="M42" i="10"/>
  <c r="P42" i="10" s="1"/>
  <c r="L42" i="10"/>
  <c r="P36" i="10"/>
  <c r="N36" i="10"/>
  <c r="M36" i="10"/>
  <c r="M34" i="10" s="1"/>
  <c r="P34" i="10" s="1"/>
  <c r="P35" i="10"/>
  <c r="O35" i="10"/>
  <c r="N35" i="10"/>
  <c r="M35" i="10"/>
  <c r="L35" i="10"/>
  <c r="N34" i="10"/>
  <c r="N32" i="10"/>
  <c r="M32" i="10"/>
  <c r="L32" i="10"/>
  <c r="O32" i="10" s="1"/>
  <c r="N29" i="10"/>
  <c r="O25" i="10"/>
  <c r="N25" i="10"/>
  <c r="M25" i="10"/>
  <c r="L25" i="10"/>
  <c r="P22" i="10"/>
  <c r="N22" i="10"/>
  <c r="N19" i="10" s="1"/>
  <c r="M22" i="10"/>
  <c r="L22" i="10"/>
  <c r="M19" i="10"/>
  <c r="N15" i="10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O791" i="9" s="1"/>
  <c r="P790" i="9"/>
  <c r="O790" i="9"/>
  <c r="P789" i="9"/>
  <c r="N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N685" i="9" s="1"/>
  <c r="L690" i="9"/>
  <c r="O690" i="9" s="1"/>
  <c r="P688" i="9"/>
  <c r="N688" i="9"/>
  <c r="M688" i="9"/>
  <c r="M687" i="9"/>
  <c r="P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3" i="9" s="1"/>
  <c r="P667" i="9"/>
  <c r="O667" i="9"/>
  <c r="P666" i="9"/>
  <c r="O666" i="9"/>
  <c r="P665" i="9"/>
  <c r="N665" i="9"/>
  <c r="M665" i="9"/>
  <c r="L665" i="9"/>
  <c r="O665" i="9" s="1"/>
  <c r="N660" i="9"/>
  <c r="N658" i="9" s="1"/>
  <c r="L660" i="9"/>
  <c r="M660" i="9" s="1"/>
  <c r="P660" i="9" s="1"/>
  <c r="P659" i="9"/>
  <c r="O659" i="9"/>
  <c r="N657" i="9"/>
  <c r="P656" i="9"/>
  <c r="N656" i="9"/>
  <c r="N655" i="9" s="1"/>
  <c r="M656" i="9"/>
  <c r="L656" i="9"/>
  <c r="O656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N629" i="9" s="1"/>
  <c r="L634" i="9"/>
  <c r="P633" i="9"/>
  <c r="O633" i="9"/>
  <c r="P632" i="9"/>
  <c r="M632" i="9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77" i="9" s="1"/>
  <c r="J582" i="9"/>
  <c r="I577" i="9"/>
  <c r="J576" i="9"/>
  <c r="J559" i="9" s="1"/>
  <c r="J543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N549" i="9"/>
  <c r="N547" i="9" s="1"/>
  <c r="L549" i="9"/>
  <c r="O549" i="9" s="1"/>
  <c r="P548" i="9"/>
  <c r="O548" i="9"/>
  <c r="N546" i="9"/>
  <c r="P545" i="9"/>
  <c r="N545" i="9"/>
  <c r="N544" i="9" s="1"/>
  <c r="M545" i="9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O528" i="9" s="1"/>
  <c r="P527" i="9"/>
  <c r="O527" i="9"/>
  <c r="P526" i="9"/>
  <c r="M526" i="9"/>
  <c r="M525" i="9"/>
  <c r="P525" i="9" s="1"/>
  <c r="P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P504" i="9" s="1"/>
  <c r="L504" i="9"/>
  <c r="P503" i="9"/>
  <c r="O503" i="9"/>
  <c r="N503" i="9"/>
  <c r="N502" i="9" s="1"/>
  <c r="M503" i="9"/>
  <c r="L503" i="9"/>
  <c r="L502" i="9" s="1"/>
  <c r="O502" i="9"/>
  <c r="M502" i="9"/>
  <c r="P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P471" i="9"/>
  <c r="O471" i="9"/>
  <c r="O468" i="9"/>
  <c r="N468" i="9"/>
  <c r="M468" i="9"/>
  <c r="L468" i="9"/>
  <c r="J466" i="9"/>
  <c r="I466" i="9"/>
  <c r="J465" i="9"/>
  <c r="I465" i="9"/>
  <c r="K465" i="9" s="1"/>
  <c r="I464" i="9"/>
  <c r="I463" i="9"/>
  <c r="I462" i="9"/>
  <c r="I460" i="9"/>
  <c r="K458" i="9"/>
  <c r="P456" i="9"/>
  <c r="L456" i="9"/>
  <c r="P455" i="9"/>
  <c r="O455" i="9"/>
  <c r="P454" i="9"/>
  <c r="N454" i="9"/>
  <c r="M454" i="9"/>
  <c r="N449" i="9"/>
  <c r="N446" i="9" s="1"/>
  <c r="N444" i="9" s="1"/>
  <c r="L449" i="9"/>
  <c r="L447" i="9" s="1"/>
  <c r="P448" i="9"/>
  <c r="O448" i="9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J418" i="9" s="1"/>
  <c r="P431" i="9"/>
  <c r="L431" i="9"/>
  <c r="P430" i="9"/>
  <c r="O430" i="9"/>
  <c r="P429" i="9"/>
  <c r="N429" i="9"/>
  <c r="M429" i="9"/>
  <c r="N424" i="9"/>
  <c r="L424" i="9"/>
  <c r="L422" i="9" s="1"/>
  <c r="P423" i="9"/>
  <c r="O423" i="9"/>
  <c r="P420" i="9"/>
  <c r="N420" i="9"/>
  <c r="M420" i="9"/>
  <c r="L420" i="9"/>
  <c r="O420" i="9" s="1"/>
  <c r="K413" i="9"/>
  <c r="K412" i="9"/>
  <c r="N410" i="9"/>
  <c r="N408" i="9" s="1"/>
  <c r="M410" i="9"/>
  <c r="P410" i="9" s="1"/>
  <c r="L410" i="9"/>
  <c r="O410" i="9" s="1"/>
  <c r="P409" i="9"/>
  <c r="O409" i="9"/>
  <c r="N407" i="9"/>
  <c r="M407" i="9"/>
  <c r="P407" i="9" s="1"/>
  <c r="L407" i="9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M394" i="9"/>
  <c r="M392" i="9" s="1"/>
  <c r="P392" i="9" s="1"/>
  <c r="L394" i="9"/>
  <c r="O394" i="9" s="1"/>
  <c r="P393" i="9"/>
  <c r="O393" i="9"/>
  <c r="P390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M350" i="9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M336" i="9"/>
  <c r="M334" i="9" s="1"/>
  <c r="P334" i="9" s="1"/>
  <c r="L336" i="9"/>
  <c r="O336" i="9" s="1"/>
  <c r="P335" i="9"/>
  <c r="O335" i="9"/>
  <c r="N333" i="9"/>
  <c r="N331" i="9" s="1"/>
  <c r="M333" i="9"/>
  <c r="L333" i="9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L323" i="9"/>
  <c r="L321" i="9" s="1"/>
  <c r="O321" i="9" s="1"/>
  <c r="P322" i="9"/>
  <c r="O322" i="9"/>
  <c r="N320" i="9"/>
  <c r="M320" i="9"/>
  <c r="P320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L304" i="9" s="1"/>
  <c r="O304" i="9" s="1"/>
  <c r="P305" i="9"/>
  <c r="O305" i="9"/>
  <c r="N303" i="9"/>
  <c r="N301" i="9" s="1"/>
  <c r="M303" i="9"/>
  <c r="L303" i="9"/>
  <c r="L301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P284" i="9"/>
  <c r="O284" i="9"/>
  <c r="N282" i="9"/>
  <c r="N280" i="9" s="1"/>
  <c r="M282" i="9"/>
  <c r="P282" i="9" s="1"/>
  <c r="L282" i="9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P269" i="9" s="1"/>
  <c r="L269" i="9"/>
  <c r="O269" i="9" s="1"/>
  <c r="P268" i="9"/>
  <c r="O268" i="9"/>
  <c r="N266" i="9"/>
  <c r="M266" i="9"/>
  <c r="L266" i="9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J226" i="9" s="1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P185" i="9"/>
  <c r="O185" i="9"/>
  <c r="P182" i="9"/>
  <c r="N182" i="9"/>
  <c r="M182" i="9"/>
  <c r="L182" i="9"/>
  <c r="J180" i="9"/>
  <c r="J177" i="9"/>
  <c r="I176" i="9"/>
  <c r="I174" i="9" s="1"/>
  <c r="K174" i="9" s="1"/>
  <c r="J174" i="9"/>
  <c r="J164" i="9" s="1"/>
  <c r="N173" i="9"/>
  <c r="N171" i="9" s="1"/>
  <c r="M173" i="9"/>
  <c r="P173" i="9" s="1"/>
  <c r="L173" i="9"/>
  <c r="O173" i="9" s="1"/>
  <c r="P172" i="9"/>
  <c r="O172" i="9"/>
  <c r="N170" i="9"/>
  <c r="N168" i="9" s="1"/>
  <c r="M170" i="9"/>
  <c r="L170" i="9"/>
  <c r="L168" i="9" s="1"/>
  <c r="P169" i="9"/>
  <c r="O169" i="9"/>
  <c r="P166" i="9"/>
  <c r="N166" i="9"/>
  <c r="M166" i="9"/>
  <c r="L166" i="9"/>
  <c r="I159" i="9"/>
  <c r="K159" i="9" s="1"/>
  <c r="N157" i="9"/>
  <c r="N155" i="9" s="1"/>
  <c r="M157" i="9"/>
  <c r="L157" i="9"/>
  <c r="O157" i="9" s="1"/>
  <c r="P156" i="9"/>
  <c r="O156" i="9"/>
  <c r="N154" i="9"/>
  <c r="N152" i="9" s="1"/>
  <c r="M154" i="9"/>
  <c r="L154" i="9"/>
  <c r="O154" i="9" s="1"/>
  <c r="P153" i="9"/>
  <c r="O153" i="9"/>
  <c r="N150" i="9"/>
  <c r="M150" i="9"/>
  <c r="L150" i="9"/>
  <c r="O150" i="9" s="1"/>
  <c r="J148" i="9"/>
  <c r="I146" i="9"/>
  <c r="K146" i="9" s="1"/>
  <c r="I145" i="9"/>
  <c r="I144" i="9"/>
  <c r="K144" i="9" s="1"/>
  <c r="N140" i="9"/>
  <c r="N138" i="9" s="1"/>
  <c r="M140" i="9"/>
  <c r="M138" i="9" s="1"/>
  <c r="L140" i="9"/>
  <c r="L138" i="9" s="1"/>
  <c r="P139" i="9"/>
  <c r="O139" i="9"/>
  <c r="N137" i="9"/>
  <c r="N135" i="9" s="1"/>
  <c r="M137" i="9"/>
  <c r="M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L125" i="9" s="1"/>
  <c r="O125" i="9" s="1"/>
  <c r="P126" i="9"/>
  <c r="O126" i="9"/>
  <c r="N124" i="9"/>
  <c r="N122" i="9" s="1"/>
  <c r="M124" i="9"/>
  <c r="L124" i="9"/>
  <c r="O124" i="9" s="1"/>
  <c r="P123" i="9"/>
  <c r="O123" i="9"/>
  <c r="P120" i="9"/>
  <c r="N120" i="9"/>
  <c r="M120" i="9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I87" i="9" s="1"/>
  <c r="K87" i="9" s="1"/>
  <c r="J98" i="9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N91" i="9" s="1"/>
  <c r="M93" i="9"/>
  <c r="L93" i="9"/>
  <c r="P92" i="9"/>
  <c r="O92" i="9"/>
  <c r="N89" i="9"/>
  <c r="M89" i="9"/>
  <c r="P89" i="9" s="1"/>
  <c r="L89" i="9"/>
  <c r="O89" i="9" s="1"/>
  <c r="J86" i="9"/>
  <c r="I84" i="9"/>
  <c r="K84" i="9" s="1"/>
  <c r="I83" i="9"/>
  <c r="I82" i="9"/>
  <c r="K82" i="9" s="1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M71" i="9"/>
  <c r="M69" i="9" s="1"/>
  <c r="L71" i="9"/>
  <c r="L69" i="9" s="1"/>
  <c r="P70" i="9"/>
  <c r="O70" i="9"/>
  <c r="P67" i="9"/>
  <c r="N67" i="9"/>
  <c r="M67" i="9"/>
  <c r="L67" i="9"/>
  <c r="O67" i="9" s="1"/>
  <c r="J65" i="9"/>
  <c r="N61" i="9"/>
  <c r="N59" i="9" s="1"/>
  <c r="M61" i="9"/>
  <c r="M59" i="9" s="1"/>
  <c r="P59" i="9" s="1"/>
  <c r="L61" i="9"/>
  <c r="O61" i="9" s="1"/>
  <c r="P60" i="9"/>
  <c r="O60" i="9"/>
  <c r="N58" i="9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L46" i="9"/>
  <c r="P45" i="9"/>
  <c r="O45" i="9"/>
  <c r="P42" i="9"/>
  <c r="N42" i="9"/>
  <c r="M42" i="9"/>
  <c r="L42" i="9"/>
  <c r="O42" i="9" s="1"/>
  <c r="N36" i="9"/>
  <c r="M36" i="9"/>
  <c r="P36" i="9" s="1"/>
  <c r="O35" i="9"/>
  <c r="N35" i="9"/>
  <c r="N34" i="9" s="1"/>
  <c r="M35" i="9"/>
  <c r="P35" i="9" s="1"/>
  <c r="L35" i="9"/>
  <c r="M34" i="9"/>
  <c r="P34" i="9" s="1"/>
  <c r="P32" i="9"/>
  <c r="N32" i="9"/>
  <c r="M32" i="9"/>
  <c r="L32" i="9"/>
  <c r="N29" i="9"/>
  <c r="M29" i="9"/>
  <c r="P29" i="9" s="1"/>
  <c r="P25" i="9"/>
  <c r="N25" i="9"/>
  <c r="M25" i="9"/>
  <c r="L25" i="9"/>
  <c r="O22" i="9"/>
  <c r="N22" i="9"/>
  <c r="M22" i="9"/>
  <c r="L22" i="9"/>
  <c r="N19" i="9"/>
  <c r="N15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N789" i="8"/>
  <c r="M789" i="8"/>
  <c r="P789" i="8" s="1"/>
  <c r="M788" i="8"/>
  <c r="L788" i="8"/>
  <c r="O788" i="8" s="1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N688" i="8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K675" i="8" s="1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O660" i="8" s="1"/>
  <c r="P659" i="8"/>
  <c r="O659" i="8"/>
  <c r="P658" i="8"/>
  <c r="N658" i="8"/>
  <c r="M658" i="8"/>
  <c r="P657" i="8"/>
  <c r="N657" i="8"/>
  <c r="M657" i="8"/>
  <c r="P656" i="8"/>
  <c r="O656" i="8"/>
  <c r="N656" i="8"/>
  <c r="M656" i="8"/>
  <c r="L656" i="8"/>
  <c r="N655" i="8"/>
  <c r="M655" i="8"/>
  <c r="P655" i="8" s="1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N631" i="8" s="1"/>
  <c r="N629" i="8" s="1"/>
  <c r="L634" i="8"/>
  <c r="L632" i="8" s="1"/>
  <c r="O632" i="8" s="1"/>
  <c r="P633" i="8"/>
  <c r="O633" i="8"/>
  <c r="M632" i="8"/>
  <c r="P632" i="8" s="1"/>
  <c r="M631" i="8"/>
  <c r="P630" i="8"/>
  <c r="N630" i="8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82" i="8"/>
  <c r="J577" i="8"/>
  <c r="I577" i="8"/>
  <c r="K577" i="8" s="1"/>
  <c r="J576" i="8"/>
  <c r="I576" i="8"/>
  <c r="I559" i="8" s="1"/>
  <c r="I543" i="8" s="1"/>
  <c r="K543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O557" i="8" s="1"/>
  <c r="P556" i="8"/>
  <c r="O556" i="8"/>
  <c r="P555" i="8"/>
  <c r="N555" i="8"/>
  <c r="M555" i="8"/>
  <c r="N549" i="8"/>
  <c r="N547" i="8" s="1"/>
  <c r="L549" i="8"/>
  <c r="O549" i="8" s="1"/>
  <c r="P548" i="8"/>
  <c r="O548" i="8"/>
  <c r="N546" i="8"/>
  <c r="P545" i="8"/>
  <c r="O545" i="8"/>
  <c r="N545" i="8"/>
  <c r="M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N525" i="8"/>
  <c r="M525" i="8"/>
  <c r="P525" i="8" s="1"/>
  <c r="N524" i="8"/>
  <c r="N523" i="8" s="1"/>
  <c r="M524" i="8"/>
  <c r="P524" i="8" s="1"/>
  <c r="L524" i="8"/>
  <c r="O524" i="8" s="1"/>
  <c r="M523" i="8"/>
  <c r="P523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4" i="8" s="1"/>
  <c r="N502" i="8" s="1"/>
  <c r="P506" i="8"/>
  <c r="O506" i="8"/>
  <c r="N505" i="8"/>
  <c r="M505" i="8"/>
  <c r="P505" i="8" s="1"/>
  <c r="L505" i="8"/>
  <c r="O505" i="8" s="1"/>
  <c r="M504" i="8"/>
  <c r="L504" i="8"/>
  <c r="O504" i="8" s="1"/>
  <c r="P503" i="8"/>
  <c r="N503" i="8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L472" i="8"/>
  <c r="L470" i="8" s="1"/>
  <c r="O470" i="8" s="1"/>
  <c r="P471" i="8"/>
  <c r="O471" i="8"/>
  <c r="N470" i="8"/>
  <c r="N469" i="8"/>
  <c r="N467" i="8" s="1"/>
  <c r="N468" i="8"/>
  <c r="M468" i="8"/>
  <c r="L468" i="8"/>
  <c r="O468" i="8" s="1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58" i="8"/>
  <c r="P456" i="8"/>
  <c r="L456" i="8"/>
  <c r="P455" i="8"/>
  <c r="O455" i="8"/>
  <c r="P454" i="8"/>
  <c r="N454" i="8"/>
  <c r="M454" i="8"/>
  <c r="N449" i="8"/>
  <c r="N447" i="8" s="1"/>
  <c r="L449" i="8"/>
  <c r="L447" i="8" s="1"/>
  <c r="P448" i="8"/>
  <c r="O448" i="8"/>
  <c r="N446" i="8"/>
  <c r="O445" i="8"/>
  <c r="N445" i="8"/>
  <c r="N444" i="8" s="1"/>
  <c r="M445" i="8"/>
  <c r="P445" i="8" s="1"/>
  <c r="L445" i="8"/>
  <c r="J443" i="8"/>
  <c r="J442" i="8"/>
  <c r="I441" i="8"/>
  <c r="K441" i="8" s="1"/>
  <c r="I440" i="8"/>
  <c r="K440" i="8" s="1"/>
  <c r="I439" i="8"/>
  <c r="I438" i="8"/>
  <c r="K438" i="8" s="1"/>
  <c r="I437" i="8"/>
  <c r="K437" i="8" s="1"/>
  <c r="I435" i="8"/>
  <c r="I433" i="8" s="1"/>
  <c r="I417" i="8" s="1"/>
  <c r="J434" i="8"/>
  <c r="J418" i="8" s="1"/>
  <c r="P431" i="8"/>
  <c r="L431" i="8"/>
  <c r="O431" i="8" s="1"/>
  <c r="P430" i="8"/>
  <c r="O430" i="8"/>
  <c r="P429" i="8"/>
  <c r="N429" i="8"/>
  <c r="M429" i="8"/>
  <c r="N424" i="8"/>
  <c r="N422" i="8" s="1"/>
  <c r="L424" i="8"/>
  <c r="O424" i="8" s="1"/>
  <c r="P423" i="8"/>
  <c r="O423" i="8"/>
  <c r="N421" i="8"/>
  <c r="P420" i="8"/>
  <c r="O420" i="8"/>
  <c r="N420" i="8"/>
  <c r="N419" i="8" s="1"/>
  <c r="M420" i="8"/>
  <c r="L420" i="8"/>
  <c r="K413" i="8"/>
  <c r="K412" i="8"/>
  <c r="N410" i="8"/>
  <c r="N408" i="8" s="1"/>
  <c r="M410" i="8"/>
  <c r="L410" i="8"/>
  <c r="L408" i="8" s="1"/>
  <c r="O408" i="8" s="1"/>
  <c r="P409" i="8"/>
  <c r="O409" i="8"/>
  <c r="N407" i="8"/>
  <c r="N405" i="8" s="1"/>
  <c r="M407" i="8"/>
  <c r="L407" i="8"/>
  <c r="L405" i="8" s="1"/>
  <c r="O405" i="8" s="1"/>
  <c r="P406" i="8"/>
  <c r="O406" i="8"/>
  <c r="N403" i="8"/>
  <c r="M403" i="8"/>
  <c r="P403" i="8" s="1"/>
  <c r="L403" i="8"/>
  <c r="O403" i="8" s="1"/>
  <c r="K401" i="8"/>
  <c r="J401" i="8"/>
  <c r="I401" i="8"/>
  <c r="K400" i="8"/>
  <c r="K399" i="8"/>
  <c r="N397" i="8"/>
  <c r="N395" i="8" s="1"/>
  <c r="M397" i="8"/>
  <c r="M395" i="8" s="1"/>
  <c r="P395" i="8" s="1"/>
  <c r="L397" i="8"/>
  <c r="O397" i="8" s="1"/>
  <c r="P396" i="8"/>
  <c r="O396" i="8"/>
  <c r="N394" i="8"/>
  <c r="M394" i="8"/>
  <c r="M392" i="8" s="1"/>
  <c r="P392" i="8" s="1"/>
  <c r="L394" i="8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L353" i="8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M331" i="8" s="1"/>
  <c r="L333" i="8"/>
  <c r="L331" i="8" s="1"/>
  <c r="P332" i="8"/>
  <c r="O332" i="8"/>
  <c r="P329" i="8"/>
  <c r="N329" i="8"/>
  <c r="M329" i="8"/>
  <c r="L329" i="8"/>
  <c r="O329" i="8" s="1"/>
  <c r="I327" i="8"/>
  <c r="I325" i="8"/>
  <c r="K325" i="8" s="1"/>
  <c r="N323" i="8"/>
  <c r="N321" i="8" s="1"/>
  <c r="M323" i="8"/>
  <c r="P323" i="8" s="1"/>
  <c r="L323" i="8"/>
  <c r="P322" i="8"/>
  <c r="O322" i="8"/>
  <c r="N320" i="8"/>
  <c r="N318" i="8" s="1"/>
  <c r="M320" i="8"/>
  <c r="P320" i="8" s="1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N304" i="8" s="1"/>
  <c r="M306" i="8"/>
  <c r="L306" i="8"/>
  <c r="L304" i="8" s="1"/>
  <c r="O304" i="8" s="1"/>
  <c r="P305" i="8"/>
  <c r="O305" i="8"/>
  <c r="N303" i="8"/>
  <c r="N301" i="8" s="1"/>
  <c r="M303" i="8"/>
  <c r="L303" i="8"/>
  <c r="O303" i="8" s="1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N285" i="8"/>
  <c r="N283" i="8" s="1"/>
  <c r="M285" i="8"/>
  <c r="P285" i="8" s="1"/>
  <c r="L285" i="8"/>
  <c r="O285" i="8" s="1"/>
  <c r="P284" i="8"/>
  <c r="O284" i="8"/>
  <c r="N282" i="8"/>
  <c r="M282" i="8"/>
  <c r="L282" i="8"/>
  <c r="O282" i="8" s="1"/>
  <c r="P281" i="8"/>
  <c r="O281" i="8"/>
  <c r="O278" i="8"/>
  <c r="N278" i="8"/>
  <c r="M278" i="8"/>
  <c r="L278" i="8"/>
  <c r="J276" i="8"/>
  <c r="I271" i="8"/>
  <c r="N269" i="8"/>
  <c r="N267" i="8" s="1"/>
  <c r="M269" i="8"/>
  <c r="L269" i="8"/>
  <c r="L267" i="8" s="1"/>
  <c r="O267" i="8" s="1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K236" i="8"/>
  <c r="J236" i="8"/>
  <c r="I236" i="8"/>
  <c r="K235" i="8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L186" i="8"/>
  <c r="L184" i="8" s="1"/>
  <c r="P185" i="8"/>
  <c r="O185" i="8"/>
  <c r="P182" i="8"/>
  <c r="N182" i="8"/>
  <c r="M182" i="8"/>
  <c r="L182" i="8"/>
  <c r="O182" i="8" s="1"/>
  <c r="J180" i="8"/>
  <c r="J177" i="8"/>
  <c r="I176" i="8"/>
  <c r="K176" i="8" s="1"/>
  <c r="J174" i="8"/>
  <c r="N173" i="8"/>
  <c r="N171" i="8" s="1"/>
  <c r="M173" i="8"/>
  <c r="P173" i="8" s="1"/>
  <c r="L173" i="8"/>
  <c r="O173" i="8" s="1"/>
  <c r="P172" i="8"/>
  <c r="O172" i="8"/>
  <c r="N170" i="8"/>
  <c r="M170" i="8"/>
  <c r="M168" i="8" s="1"/>
  <c r="L170" i="8"/>
  <c r="P169" i="8"/>
  <c r="O169" i="8"/>
  <c r="P166" i="8"/>
  <c r="O166" i="8"/>
  <c r="N166" i="8"/>
  <c r="M166" i="8"/>
  <c r="L166" i="8"/>
  <c r="J164" i="8"/>
  <c r="I159" i="8"/>
  <c r="K159" i="8" s="1"/>
  <c r="N157" i="8"/>
  <c r="N155" i="8" s="1"/>
  <c r="M157" i="8"/>
  <c r="L157" i="8"/>
  <c r="L155" i="8" s="1"/>
  <c r="O155" i="8" s="1"/>
  <c r="P156" i="8"/>
  <c r="O156" i="8"/>
  <c r="N154" i="8"/>
  <c r="N152" i="8" s="1"/>
  <c r="M154" i="8"/>
  <c r="L154" i="8"/>
  <c r="L152" i="8" s="1"/>
  <c r="O152" i="8" s="1"/>
  <c r="P153" i="8"/>
  <c r="O153" i="8"/>
  <c r="N150" i="8"/>
  <c r="M150" i="8"/>
  <c r="P150" i="8" s="1"/>
  <c r="L150" i="8"/>
  <c r="J148" i="8"/>
  <c r="I146" i="8"/>
  <c r="K146" i="8" s="1"/>
  <c r="I145" i="8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M137" i="8"/>
  <c r="P137" i="8" s="1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L127" i="8"/>
  <c r="L125" i="8" s="1"/>
  <c r="O125" i="8" s="1"/>
  <c r="P126" i="8"/>
  <c r="O126" i="8"/>
  <c r="N124" i="8"/>
  <c r="N122" i="8" s="1"/>
  <c r="M124" i="8"/>
  <c r="L124" i="8"/>
  <c r="L122" i="8" s="1"/>
  <c r="O122" i="8" s="1"/>
  <c r="P123" i="8"/>
  <c r="O123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J98" i="8"/>
  <c r="I98" i="8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L91" i="8" s="1"/>
  <c r="P92" i="8"/>
  <c r="O92" i="8"/>
  <c r="P89" i="8"/>
  <c r="N89" i="8"/>
  <c r="M89" i="8"/>
  <c r="L89" i="8"/>
  <c r="O89" i="8" s="1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N74" i="8"/>
  <c r="N72" i="8" s="1"/>
  <c r="M74" i="8"/>
  <c r="P74" i="8" s="1"/>
  <c r="L74" i="8"/>
  <c r="O74" i="8" s="1"/>
  <c r="P73" i="8"/>
  <c r="O73" i="8"/>
  <c r="N71" i="8"/>
  <c r="N69" i="8" s="1"/>
  <c r="M71" i="8"/>
  <c r="P71" i="8" s="1"/>
  <c r="L71" i="8"/>
  <c r="P70" i="8"/>
  <c r="O70" i="8"/>
  <c r="O67" i="8"/>
  <c r="N67" i="8"/>
  <c r="M67" i="8"/>
  <c r="P67" i="8" s="1"/>
  <c r="L67" i="8"/>
  <c r="J65" i="8"/>
  <c r="J64" i="8"/>
  <c r="N61" i="8"/>
  <c r="N59" i="8" s="1"/>
  <c r="M61" i="8"/>
  <c r="L61" i="8"/>
  <c r="P60" i="8"/>
  <c r="O60" i="8"/>
  <c r="N58" i="8"/>
  <c r="N56" i="8" s="1"/>
  <c r="M58" i="8"/>
  <c r="L58" i="8"/>
  <c r="P57" i="8"/>
  <c r="O57" i="8"/>
  <c r="N54" i="8"/>
  <c r="M54" i="8"/>
  <c r="P54" i="8" s="1"/>
  <c r="L54" i="8"/>
  <c r="N49" i="8"/>
  <c r="N47" i="8" s="1"/>
  <c r="M49" i="8"/>
  <c r="P49" i="8" s="1"/>
  <c r="L49" i="8"/>
  <c r="O49" i="8" s="1"/>
  <c r="P48" i="8"/>
  <c r="O48" i="8"/>
  <c r="N46" i="8"/>
  <c r="N44" i="8" s="1"/>
  <c r="M46" i="8"/>
  <c r="L46" i="8"/>
  <c r="L44" i="8" s="1"/>
  <c r="P45" i="8"/>
  <c r="O45" i="8"/>
  <c r="O42" i="8"/>
  <c r="N42" i="8"/>
  <c r="M42" i="8"/>
  <c r="L42" i="8"/>
  <c r="N36" i="8"/>
  <c r="M36" i="8"/>
  <c r="P36" i="8" s="1"/>
  <c r="N35" i="8"/>
  <c r="N34" i="8" s="1"/>
  <c r="M35" i="8"/>
  <c r="P35" i="8" s="1"/>
  <c r="L35" i="8"/>
  <c r="O35" i="8" s="1"/>
  <c r="N33" i="8"/>
  <c r="N32" i="8"/>
  <c r="M32" i="8"/>
  <c r="P32" i="8" s="1"/>
  <c r="L32" i="8"/>
  <c r="O32" i="8" s="1"/>
  <c r="N30" i="8"/>
  <c r="P29" i="8"/>
  <c r="M29" i="8"/>
  <c r="L29" i="8"/>
  <c r="O29" i="8" s="1"/>
  <c r="N25" i="8"/>
  <c r="M25" i="8"/>
  <c r="L25" i="8"/>
  <c r="O25" i="8" s="1"/>
  <c r="P22" i="8"/>
  <c r="N22" i="8"/>
  <c r="M22" i="8"/>
  <c r="L22" i="8"/>
  <c r="O22" i="8" s="1"/>
  <c r="O19" i="8"/>
  <c r="N19" i="8"/>
  <c r="L19" i="8"/>
  <c r="L15" i="8"/>
  <c r="O15" i="8" s="1"/>
  <c r="N12" i="8"/>
  <c r="M12" i="8"/>
  <c r="L12" i="8"/>
  <c r="O12" i="8" s="1"/>
  <c r="L9" i="8"/>
  <c r="O9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L806" i="7"/>
  <c r="O806" i="7" s="1"/>
  <c r="L805" i="7"/>
  <c r="O805" i="7" s="1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L791" i="7"/>
  <c r="L788" i="7" s="1"/>
  <c r="O788" i="7" s="1"/>
  <c r="P790" i="7"/>
  <c r="O790" i="7"/>
  <c r="M789" i="7"/>
  <c r="P789" i="7" s="1"/>
  <c r="M788" i="7"/>
  <c r="P788" i="7" s="1"/>
  <c r="N787" i="7"/>
  <c r="M787" i="7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O773" i="7"/>
  <c r="N773" i="7"/>
  <c r="M773" i="7"/>
  <c r="L773" i="7"/>
  <c r="O772" i="7"/>
  <c r="N772" i="7"/>
  <c r="M772" i="7"/>
  <c r="P772" i="7" s="1"/>
  <c r="L772" i="7"/>
  <c r="N771" i="7"/>
  <c r="M771" i="7"/>
  <c r="P771" i="7" s="1"/>
  <c r="L771" i="7"/>
  <c r="O771" i="7" s="1"/>
  <c r="M770" i="7"/>
  <c r="P770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O757" i="7"/>
  <c r="N757" i="7"/>
  <c r="M757" i="7"/>
  <c r="L757" i="7"/>
  <c r="O756" i="7"/>
  <c r="N756" i="7"/>
  <c r="M756" i="7"/>
  <c r="P756" i="7" s="1"/>
  <c r="L756" i="7"/>
  <c r="N755" i="7"/>
  <c r="N754" i="7" s="1"/>
  <c r="M755" i="7"/>
  <c r="P755" i="7" s="1"/>
  <c r="L755" i="7"/>
  <c r="O755" i="7" s="1"/>
  <c r="M754" i="7"/>
  <c r="P754" i="7" s="1"/>
  <c r="L754" i="7"/>
  <c r="O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O740" i="7"/>
  <c r="N740" i="7"/>
  <c r="M740" i="7"/>
  <c r="L740" i="7"/>
  <c r="O739" i="7"/>
  <c r="N739" i="7"/>
  <c r="M739" i="7"/>
  <c r="P739" i="7" s="1"/>
  <c r="L739" i="7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N690" i="7"/>
  <c r="L690" i="7"/>
  <c r="O690" i="7" s="1"/>
  <c r="N688" i="7"/>
  <c r="N687" i="7"/>
  <c r="N686" i="7"/>
  <c r="M686" i="7"/>
  <c r="P686" i="7" s="1"/>
  <c r="L686" i="7"/>
  <c r="O686" i="7" s="1"/>
  <c r="J679" i="7"/>
  <c r="J678" i="7"/>
  <c r="I678" i="7"/>
  <c r="K678" i="7" s="1"/>
  <c r="J675" i="7"/>
  <c r="J669" i="7" s="1"/>
  <c r="I671" i="7"/>
  <c r="K671" i="7" s="1"/>
  <c r="I670" i="7"/>
  <c r="K670" i="7" s="1"/>
  <c r="I669" i="7"/>
  <c r="K674" i="7" s="1"/>
  <c r="P667" i="7"/>
  <c r="O667" i="7"/>
  <c r="P666" i="7"/>
  <c r="O666" i="7"/>
  <c r="N665" i="7"/>
  <c r="M665" i="7"/>
  <c r="P665" i="7" s="1"/>
  <c r="L665" i="7"/>
  <c r="O665" i="7" s="1"/>
  <c r="N660" i="7"/>
  <c r="L660" i="7"/>
  <c r="L657" i="7" s="1"/>
  <c r="O657" i="7" s="1"/>
  <c r="P659" i="7"/>
  <c r="O659" i="7"/>
  <c r="N658" i="7"/>
  <c r="N657" i="7"/>
  <c r="P656" i="7"/>
  <c r="N656" i="7"/>
  <c r="N655" i="7" s="1"/>
  <c r="M656" i="7"/>
  <c r="L656" i="7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O634" i="7" s="1"/>
  <c r="P633" i="7"/>
  <c r="O633" i="7"/>
  <c r="P632" i="7"/>
  <c r="N632" i="7"/>
  <c r="M632" i="7"/>
  <c r="N631" i="7"/>
  <c r="M631" i="7"/>
  <c r="P631" i="7" s="1"/>
  <c r="N630" i="7"/>
  <c r="M630" i="7"/>
  <c r="P630" i="7" s="1"/>
  <c r="L630" i="7"/>
  <c r="O630" i="7" s="1"/>
  <c r="M629" i="7"/>
  <c r="P629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J583" i="7"/>
  <c r="J577" i="7" s="1"/>
  <c r="J582" i="7"/>
  <c r="I577" i="7"/>
  <c r="J576" i="7"/>
  <c r="J559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L555" i="7" s="1"/>
  <c r="O555" i="7" s="1"/>
  <c r="P556" i="7"/>
  <c r="O556" i="7"/>
  <c r="N555" i="7"/>
  <c r="N545" i="7" s="1"/>
  <c r="N544" i="7" s="1"/>
  <c r="M555" i="7"/>
  <c r="N549" i="7"/>
  <c r="L549" i="7"/>
  <c r="P548" i="7"/>
  <c r="O548" i="7"/>
  <c r="N547" i="7"/>
  <c r="N546" i="7"/>
  <c r="L545" i="7"/>
  <c r="J543" i="7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N523" i="7" s="1"/>
  <c r="L528" i="7"/>
  <c r="O528" i="7" s="1"/>
  <c r="P527" i="7"/>
  <c r="O527" i="7"/>
  <c r="P526" i="7"/>
  <c r="N526" i="7"/>
  <c r="M526" i="7"/>
  <c r="P525" i="7"/>
  <c r="M525" i="7"/>
  <c r="M523" i="7" s="1"/>
  <c r="P523" i="7" s="1"/>
  <c r="P524" i="7"/>
  <c r="O524" i="7"/>
  <c r="N524" i="7"/>
  <c r="M524" i="7"/>
  <c r="L524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O505" i="7"/>
  <c r="N505" i="7"/>
  <c r="M505" i="7"/>
  <c r="L505" i="7"/>
  <c r="O504" i="7"/>
  <c r="N504" i="7"/>
  <c r="M504" i="7"/>
  <c r="P504" i="7" s="1"/>
  <c r="L504" i="7"/>
  <c r="N503" i="7"/>
  <c r="N502" i="7" s="1"/>
  <c r="M503" i="7"/>
  <c r="P503" i="7" s="1"/>
  <c r="L503" i="7"/>
  <c r="O503" i="7" s="1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2" i="7" s="1"/>
  <c r="L472" i="7"/>
  <c r="L470" i="7" s="1"/>
  <c r="P471" i="7"/>
  <c r="O471" i="7"/>
  <c r="P468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I460" i="7"/>
  <c r="K460" i="7" s="1"/>
  <c r="K458" i="7"/>
  <c r="P456" i="7"/>
  <c r="L456" i="7"/>
  <c r="P455" i="7"/>
  <c r="O455" i="7"/>
  <c r="N454" i="7"/>
  <c r="M454" i="7"/>
  <c r="P454" i="7" s="1"/>
  <c r="N449" i="7"/>
  <c r="L449" i="7"/>
  <c r="P448" i="7"/>
  <c r="O448" i="7"/>
  <c r="N447" i="7"/>
  <c r="N446" i="7"/>
  <c r="P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J418" i="7" s="1"/>
  <c r="P431" i="7"/>
  <c r="L431" i="7"/>
  <c r="P430" i="7"/>
  <c r="O430" i="7"/>
  <c r="N429" i="7"/>
  <c r="M429" i="7"/>
  <c r="P429" i="7" s="1"/>
  <c r="N428" i="7"/>
  <c r="N424" i="7"/>
  <c r="N422" i="7" s="1"/>
  <c r="L424" i="7"/>
  <c r="P423" i="7"/>
  <c r="O423" i="7"/>
  <c r="N421" i="7"/>
  <c r="N420" i="7"/>
  <c r="N419" i="7" s="1"/>
  <c r="M420" i="7"/>
  <c r="P420" i="7" s="1"/>
  <c r="L420" i="7"/>
  <c r="O420" i="7" s="1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P407" i="7" s="1"/>
  <c r="L407" i="7"/>
  <c r="P406" i="7"/>
  <c r="O406" i="7"/>
  <c r="P403" i="7"/>
  <c r="N403" i="7"/>
  <c r="M403" i="7"/>
  <c r="L403" i="7"/>
  <c r="K401" i="7"/>
  <c r="J401" i="7"/>
  <c r="I401" i="7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N392" i="7" s="1"/>
  <c r="M394" i="7"/>
  <c r="L394" i="7"/>
  <c r="O394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M336" i="7"/>
  <c r="P336" i="7" s="1"/>
  <c r="L336" i="7"/>
  <c r="P335" i="7"/>
  <c r="O335" i="7"/>
  <c r="N333" i="7"/>
  <c r="N331" i="7" s="1"/>
  <c r="M333" i="7"/>
  <c r="L333" i="7"/>
  <c r="P332" i="7"/>
  <c r="O332" i="7"/>
  <c r="O329" i="7"/>
  <c r="N329" i="7"/>
  <c r="M329" i="7"/>
  <c r="P329" i="7" s="1"/>
  <c r="L329" i="7"/>
  <c r="I327" i="7"/>
  <c r="I325" i="7"/>
  <c r="I314" i="7" s="1"/>
  <c r="K314" i="7" s="1"/>
  <c r="N323" i="7"/>
  <c r="N321" i="7" s="1"/>
  <c r="M323" i="7"/>
  <c r="P323" i="7" s="1"/>
  <c r="L323" i="7"/>
  <c r="O323" i="7" s="1"/>
  <c r="P322" i="7"/>
  <c r="O322" i="7"/>
  <c r="N320" i="7"/>
  <c r="N318" i="7" s="1"/>
  <c r="M320" i="7"/>
  <c r="L320" i="7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P305" i="7"/>
  <c r="O305" i="7"/>
  <c r="N303" i="7"/>
  <c r="N301" i="7" s="1"/>
  <c r="M303" i="7"/>
  <c r="L303" i="7"/>
  <c r="P302" i="7"/>
  <c r="O302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L285" i="7"/>
  <c r="P284" i="7"/>
  <c r="O284" i="7"/>
  <c r="N282" i="7"/>
  <c r="N280" i="7" s="1"/>
  <c r="M282" i="7"/>
  <c r="L282" i="7"/>
  <c r="P281" i="7"/>
  <c r="O281" i="7"/>
  <c r="N278" i="7"/>
  <c r="M278" i="7"/>
  <c r="P278" i="7" s="1"/>
  <c r="L278" i="7"/>
  <c r="J276" i="7"/>
  <c r="I271" i="7"/>
  <c r="I260" i="7" s="1"/>
  <c r="N269" i="7"/>
  <c r="M269" i="7"/>
  <c r="L269" i="7"/>
  <c r="P268" i="7"/>
  <c r="O268" i="7"/>
  <c r="N266" i="7"/>
  <c r="N264" i="7" s="1"/>
  <c r="M266" i="7"/>
  <c r="L266" i="7"/>
  <c r="P265" i="7"/>
  <c r="O265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N227" i="7" s="1"/>
  <c r="J248" i="7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J226" i="7"/>
  <c r="I225" i="7"/>
  <c r="K225" i="7" s="1"/>
  <c r="I224" i="7"/>
  <c r="I216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L186" i="7"/>
  <c r="L184" i="7" s="1"/>
  <c r="P185" i="7"/>
  <c r="O185" i="7"/>
  <c r="O182" i="7"/>
  <c r="N182" i="7"/>
  <c r="M182" i="7"/>
  <c r="L182" i="7"/>
  <c r="J180" i="7"/>
  <c r="J177" i="7"/>
  <c r="I176" i="7"/>
  <c r="K176" i="7" s="1"/>
  <c r="J174" i="7"/>
  <c r="J164" i="7" s="1"/>
  <c r="N173" i="7"/>
  <c r="N171" i="7" s="1"/>
  <c r="M173" i="7"/>
  <c r="P173" i="7" s="1"/>
  <c r="L173" i="7"/>
  <c r="O173" i="7" s="1"/>
  <c r="P172" i="7"/>
  <c r="O172" i="7"/>
  <c r="N170" i="7"/>
  <c r="M170" i="7"/>
  <c r="M168" i="7" s="1"/>
  <c r="L170" i="7"/>
  <c r="P169" i="7"/>
  <c r="O169" i="7"/>
  <c r="P166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P156" i="7"/>
  <c r="O156" i="7"/>
  <c r="N154" i="7"/>
  <c r="N152" i="7" s="1"/>
  <c r="M154" i="7"/>
  <c r="L154" i="7"/>
  <c r="P153" i="7"/>
  <c r="O153" i="7"/>
  <c r="N150" i="7"/>
  <c r="M150" i="7"/>
  <c r="L150" i="7"/>
  <c r="J148" i="7"/>
  <c r="I146" i="7"/>
  <c r="K146" i="7" s="1"/>
  <c r="I145" i="7"/>
  <c r="I144" i="7"/>
  <c r="K144" i="7" s="1"/>
  <c r="N140" i="7"/>
  <c r="N138" i="7" s="1"/>
  <c r="M140" i="7"/>
  <c r="L140" i="7"/>
  <c r="O140" i="7" s="1"/>
  <c r="P139" i="7"/>
  <c r="O139" i="7"/>
  <c r="N137" i="7"/>
  <c r="N135" i="7" s="1"/>
  <c r="M137" i="7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P126" i="7"/>
  <c r="O126" i="7"/>
  <c r="N124" i="7"/>
  <c r="M124" i="7"/>
  <c r="L124" i="7"/>
  <c r="P123" i="7"/>
  <c r="O123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N96" i="7"/>
  <c r="N94" i="7" s="1"/>
  <c r="M96" i="7"/>
  <c r="L96" i="7"/>
  <c r="O96" i="7" s="1"/>
  <c r="P95" i="7"/>
  <c r="O95" i="7"/>
  <c r="N93" i="7"/>
  <c r="M93" i="7"/>
  <c r="L93" i="7"/>
  <c r="P92" i="7"/>
  <c r="O92" i="7"/>
  <c r="P89" i="7"/>
  <c r="O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76" i="7"/>
  <c r="N74" i="7"/>
  <c r="N72" i="7" s="1"/>
  <c r="M74" i="7"/>
  <c r="P74" i="7" s="1"/>
  <c r="L74" i="7"/>
  <c r="L72" i="7" s="1"/>
  <c r="O72" i="7" s="1"/>
  <c r="P73" i="7"/>
  <c r="O73" i="7"/>
  <c r="N71" i="7"/>
  <c r="N69" i="7" s="1"/>
  <c r="M71" i="7"/>
  <c r="P71" i="7" s="1"/>
  <c r="L71" i="7"/>
  <c r="L69" i="7" s="1"/>
  <c r="O69" i="7" s="1"/>
  <c r="P70" i="7"/>
  <c r="O70" i="7"/>
  <c r="N67" i="7"/>
  <c r="M67" i="7"/>
  <c r="P67" i="7" s="1"/>
  <c r="L67" i="7"/>
  <c r="O67" i="7" s="1"/>
  <c r="J65" i="7"/>
  <c r="J64" i="7"/>
  <c r="N61" i="7"/>
  <c r="N59" i="7" s="1"/>
  <c r="M61" i="7"/>
  <c r="M59" i="7" s="1"/>
  <c r="P59" i="7" s="1"/>
  <c r="L61" i="7"/>
  <c r="O61" i="7" s="1"/>
  <c r="P60" i="7"/>
  <c r="O60" i="7"/>
  <c r="N58" i="7"/>
  <c r="M58" i="7"/>
  <c r="L58" i="7"/>
  <c r="P57" i="7"/>
  <c r="O57" i="7"/>
  <c r="P54" i="7"/>
  <c r="O54" i="7"/>
  <c r="N54" i="7"/>
  <c r="M54" i="7"/>
  <c r="L54" i="7"/>
  <c r="N49" i="7"/>
  <c r="N47" i="7" s="1"/>
  <c r="M49" i="7"/>
  <c r="P49" i="7" s="1"/>
  <c r="L49" i="7"/>
  <c r="O49" i="7" s="1"/>
  <c r="P48" i="7"/>
  <c r="O48" i="7"/>
  <c r="N46" i="7"/>
  <c r="N44" i="7" s="1"/>
  <c r="M46" i="7"/>
  <c r="L46" i="7"/>
  <c r="P45" i="7"/>
  <c r="O45" i="7"/>
  <c r="N42" i="7"/>
  <c r="M42" i="7"/>
  <c r="P42" i="7" s="1"/>
  <c r="L42" i="7"/>
  <c r="O42" i="7" s="1"/>
  <c r="P36" i="7"/>
  <c r="N36" i="7"/>
  <c r="M36" i="7"/>
  <c r="O35" i="7"/>
  <c r="N35" i="7"/>
  <c r="M35" i="7"/>
  <c r="M34" i="7" s="1"/>
  <c r="P34" i="7" s="1"/>
  <c r="L35" i="7"/>
  <c r="N34" i="7"/>
  <c r="N32" i="7"/>
  <c r="M32" i="7"/>
  <c r="L32" i="7"/>
  <c r="N29" i="7"/>
  <c r="N25" i="7"/>
  <c r="M25" i="7"/>
  <c r="M15" i="7" s="1"/>
  <c r="L25" i="7"/>
  <c r="O22" i="7"/>
  <c r="N22" i="7"/>
  <c r="N19" i="7" s="1"/>
  <c r="M22" i="7"/>
  <c r="L22" i="7"/>
  <c r="N15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P806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8" i="6" s="1"/>
  <c r="N786" i="6" s="1"/>
  <c r="L791" i="6"/>
  <c r="L789" i="6" s="1"/>
  <c r="O789" i="6" s="1"/>
  <c r="P790" i="6"/>
  <c r="O790" i="6"/>
  <c r="N789" i="6"/>
  <c r="M789" i="6"/>
  <c r="P789" i="6" s="1"/>
  <c r="M788" i="6"/>
  <c r="P788" i="6" s="1"/>
  <c r="N787" i="6"/>
  <c r="M787" i="6"/>
  <c r="P787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O773" i="6"/>
  <c r="N773" i="6"/>
  <c r="M773" i="6"/>
  <c r="L773" i="6"/>
  <c r="O772" i="6"/>
  <c r="N772" i="6"/>
  <c r="M772" i="6"/>
  <c r="P772" i="6" s="1"/>
  <c r="L772" i="6"/>
  <c r="N771" i="6"/>
  <c r="N770" i="6" s="1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O757" i="6"/>
  <c r="N757" i="6"/>
  <c r="M757" i="6"/>
  <c r="L757" i="6"/>
  <c r="O756" i="6"/>
  <c r="N756" i="6"/>
  <c r="M756" i="6"/>
  <c r="P756" i="6" s="1"/>
  <c r="L756" i="6"/>
  <c r="N755" i="6"/>
  <c r="N754" i="6" s="1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O740" i="6"/>
  <c r="N740" i="6"/>
  <c r="M740" i="6"/>
  <c r="L740" i="6"/>
  <c r="O739" i="6"/>
  <c r="N739" i="6"/>
  <c r="M739" i="6"/>
  <c r="P739" i="6" s="1"/>
  <c r="L739" i="6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N695" i="6"/>
  <c r="M695" i="6"/>
  <c r="L695" i="6"/>
  <c r="O695" i="6" s="1"/>
  <c r="N694" i="6"/>
  <c r="N690" i="6" s="1"/>
  <c r="L690" i="6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N664" i="6"/>
  <c r="N660" i="6"/>
  <c r="N657" i="6" s="1"/>
  <c r="L660" i="6"/>
  <c r="L658" i="6" s="1"/>
  <c r="P659" i="6"/>
  <c r="O659" i="6"/>
  <c r="N656" i="6"/>
  <c r="M656" i="6"/>
  <c r="L656" i="6"/>
  <c r="O656" i="6" s="1"/>
  <c r="K652" i="6"/>
  <c r="J652" i="6"/>
  <c r="J651" i="6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N638" i="6"/>
  <c r="N634" i="6" s="1"/>
  <c r="L634" i="6"/>
  <c r="P633" i="6"/>
  <c r="O633" i="6"/>
  <c r="P630" i="6"/>
  <c r="N630" i="6"/>
  <c r="M630" i="6"/>
  <c r="L630" i="6"/>
  <c r="O630" i="6" s="1"/>
  <c r="J628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I592" i="6" s="1"/>
  <c r="J583" i="6"/>
  <c r="J582" i="6"/>
  <c r="J577" i="6"/>
  <c r="I577" i="6"/>
  <c r="J576" i="6"/>
  <c r="I576" i="6"/>
  <c r="I559" i="6" s="1"/>
  <c r="I543" i="6" s="1"/>
  <c r="J569" i="6"/>
  <c r="I569" i="6"/>
  <c r="J568" i="6"/>
  <c r="I568" i="6"/>
  <c r="J561" i="6"/>
  <c r="I561" i="6"/>
  <c r="J560" i="6"/>
  <c r="I560" i="6"/>
  <c r="J559" i="6"/>
  <c r="P557" i="6"/>
  <c r="L557" i="6"/>
  <c r="O557" i="6" s="1"/>
  <c r="P556" i="6"/>
  <c r="O556" i="6"/>
  <c r="P555" i="6"/>
  <c r="N555" i="6"/>
  <c r="M555" i="6"/>
  <c r="N553" i="6"/>
  <c r="N552" i="6"/>
  <c r="N549" i="6" s="1"/>
  <c r="L549" i="6"/>
  <c r="P548" i="6"/>
  <c r="O548" i="6"/>
  <c r="P545" i="6"/>
  <c r="N545" i="6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N523" i="6" s="1"/>
  <c r="L528" i="6"/>
  <c r="O528" i="6" s="1"/>
  <c r="P527" i="6"/>
  <c r="O527" i="6"/>
  <c r="P526" i="6"/>
  <c r="N526" i="6"/>
  <c r="M526" i="6"/>
  <c r="L526" i="6"/>
  <c r="O526" i="6" s="1"/>
  <c r="P525" i="6"/>
  <c r="M525" i="6"/>
  <c r="P524" i="6"/>
  <c r="O524" i="6"/>
  <c r="N524" i="6"/>
  <c r="M524" i="6"/>
  <c r="L524" i="6"/>
  <c r="M523" i="6"/>
  <c r="P523" i="6" s="1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O504" i="6"/>
  <c r="N504" i="6"/>
  <c r="M504" i="6"/>
  <c r="P504" i="6" s="1"/>
  <c r="L504" i="6"/>
  <c r="N503" i="6"/>
  <c r="N502" i="6" s="1"/>
  <c r="M503" i="6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4" i="6"/>
  <c r="N473" i="6"/>
  <c r="N472" i="6" s="1"/>
  <c r="L472" i="6"/>
  <c r="P471" i="6"/>
  <c r="O471" i="6"/>
  <c r="P468" i="6"/>
  <c r="N468" i="6"/>
  <c r="M468" i="6"/>
  <c r="L468" i="6"/>
  <c r="O468" i="6" s="1"/>
  <c r="J466" i="6"/>
  <c r="I466" i="6"/>
  <c r="J465" i="6"/>
  <c r="I465" i="6"/>
  <c r="K465" i="6" s="1"/>
  <c r="I464" i="6"/>
  <c r="I463" i="6"/>
  <c r="I462" i="6"/>
  <c r="I443" i="6" s="1"/>
  <c r="K443" i="6" s="1"/>
  <c r="I460" i="6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N446" i="6" s="1"/>
  <c r="N444" i="6" s="1"/>
  <c r="L449" i="6"/>
  <c r="P448" i="6"/>
  <c r="O448" i="6"/>
  <c r="M447" i="6"/>
  <c r="P447" i="6" s="1"/>
  <c r="M446" i="6"/>
  <c r="P446" i="6" s="1"/>
  <c r="N445" i="6"/>
  <c r="M445" i="6"/>
  <c r="P445" i="6" s="1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J418" i="6" s="1"/>
  <c r="P431" i="6"/>
  <c r="L431" i="6"/>
  <c r="O431" i="6" s="1"/>
  <c r="P430" i="6"/>
  <c r="O430" i="6"/>
  <c r="P429" i="6"/>
  <c r="N429" i="6"/>
  <c r="M429" i="6"/>
  <c r="L429" i="6"/>
  <c r="O429" i="6" s="1"/>
  <c r="N428" i="6"/>
  <c r="N425" i="6"/>
  <c r="N424" i="6" s="1"/>
  <c r="L424" i="6"/>
  <c r="M424" i="6" s="1"/>
  <c r="P424" i="6" s="1"/>
  <c r="P423" i="6"/>
  <c r="O423" i="6"/>
  <c r="P420" i="6"/>
  <c r="O420" i="6"/>
  <c r="N420" i="6"/>
  <c r="M420" i="6"/>
  <c r="L420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M407" i="6"/>
  <c r="L407" i="6"/>
  <c r="O407" i="6" s="1"/>
  <c r="P406" i="6"/>
  <c r="O406" i="6"/>
  <c r="N403" i="6"/>
  <c r="M403" i="6"/>
  <c r="P403" i="6" s="1"/>
  <c r="L403" i="6"/>
  <c r="O403" i="6" s="1"/>
  <c r="K401" i="6"/>
  <c r="J401" i="6"/>
  <c r="I401" i="6"/>
  <c r="K400" i="6"/>
  <c r="K399" i="6"/>
  <c r="N397" i="6"/>
  <c r="M397" i="6"/>
  <c r="L397" i="6"/>
  <c r="L395" i="6" s="1"/>
  <c r="O395" i="6" s="1"/>
  <c r="P396" i="6"/>
  <c r="O396" i="6"/>
  <c r="N394" i="6"/>
  <c r="N392" i="6" s="1"/>
  <c r="M394" i="6"/>
  <c r="L394" i="6"/>
  <c r="O394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P329" i="6"/>
  <c r="O329" i="6"/>
  <c r="N329" i="6"/>
  <c r="M329" i="6"/>
  <c r="L329" i="6"/>
  <c r="I327" i="6"/>
  <c r="I325" i="6"/>
  <c r="I314" i="6" s="1"/>
  <c r="K314" i="6" s="1"/>
  <c r="N323" i="6"/>
  <c r="N321" i="6" s="1"/>
  <c r="M323" i="6"/>
  <c r="P323" i="6" s="1"/>
  <c r="L323" i="6"/>
  <c r="P322" i="6"/>
  <c r="O322" i="6"/>
  <c r="N320" i="6"/>
  <c r="N318" i="6" s="1"/>
  <c r="M320" i="6"/>
  <c r="P320" i="6" s="1"/>
  <c r="L320" i="6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O306" i="6" s="1"/>
  <c r="P305" i="6"/>
  <c r="O305" i="6"/>
  <c r="N303" i="6"/>
  <c r="N301" i="6" s="1"/>
  <c r="M303" i="6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P285" i="6" s="1"/>
  <c r="L285" i="6"/>
  <c r="P284" i="6"/>
  <c r="O284" i="6"/>
  <c r="N282" i="6"/>
  <c r="N280" i="6" s="1"/>
  <c r="M282" i="6"/>
  <c r="P282" i="6" s="1"/>
  <c r="L282" i="6"/>
  <c r="P281" i="6"/>
  <c r="O281" i="6"/>
  <c r="N278" i="6"/>
  <c r="M278" i="6"/>
  <c r="L278" i="6"/>
  <c r="O278" i="6" s="1"/>
  <c r="J276" i="6"/>
  <c r="I271" i="6"/>
  <c r="N269" i="6"/>
  <c r="N267" i="6" s="1"/>
  <c r="M269" i="6"/>
  <c r="M267" i="6" s="1"/>
  <c r="P267" i="6" s="1"/>
  <c r="L269" i="6"/>
  <c r="O269" i="6" s="1"/>
  <c r="P268" i="6"/>
  <c r="O268" i="6"/>
  <c r="N266" i="6"/>
  <c r="N264" i="6" s="1"/>
  <c r="M266" i="6"/>
  <c r="M264" i="6" s="1"/>
  <c r="L266" i="6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26" i="6" s="1"/>
  <c r="J180" i="6" s="1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I225" i="6"/>
  <c r="K225" i="6" s="1"/>
  <c r="I224" i="6"/>
  <c r="I223" i="6"/>
  <c r="K223" i="6" s="1"/>
  <c r="L220" i="6"/>
  <c r="L219" i="6"/>
  <c r="N218" i="6"/>
  <c r="N217" i="6" s="1"/>
  <c r="L218" i="6"/>
  <c r="P217" i="6"/>
  <c r="J216" i="6"/>
  <c r="I215" i="6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N191" i="6"/>
  <c r="L191" i="6"/>
  <c r="J190" i="6"/>
  <c r="N189" i="6"/>
  <c r="N187" i="6" s="1"/>
  <c r="M189" i="6"/>
  <c r="M187" i="6" s="1"/>
  <c r="P187" i="6" s="1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O182" i="6"/>
  <c r="N182" i="6"/>
  <c r="M182" i="6"/>
  <c r="P182" i="6" s="1"/>
  <c r="L182" i="6"/>
  <c r="J177" i="6"/>
  <c r="J164" i="6" s="1"/>
  <c r="I176" i="6"/>
  <c r="I174" i="6" s="1"/>
  <c r="J174" i="6"/>
  <c r="N173" i="6"/>
  <c r="N171" i="6" s="1"/>
  <c r="M173" i="6"/>
  <c r="L173" i="6"/>
  <c r="O173" i="6" s="1"/>
  <c r="P172" i="6"/>
  <c r="O172" i="6"/>
  <c r="N170" i="6"/>
  <c r="M170" i="6"/>
  <c r="M168" i="6" s="1"/>
  <c r="L170" i="6"/>
  <c r="L168" i="6" s="1"/>
  <c r="P169" i="6"/>
  <c r="O169" i="6"/>
  <c r="O166" i="6"/>
  <c r="N166" i="6"/>
  <c r="M166" i="6"/>
  <c r="P166" i="6" s="1"/>
  <c r="L166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L154" i="6"/>
  <c r="P153" i="6"/>
  <c r="O153" i="6"/>
  <c r="P150" i="6"/>
  <c r="O150" i="6"/>
  <c r="N150" i="6"/>
  <c r="M150" i="6"/>
  <c r="L150" i="6"/>
  <c r="J148" i="6"/>
  <c r="I146" i="6"/>
  <c r="I130" i="6" s="1"/>
  <c r="K130" i="6" s="1"/>
  <c r="I145" i="6"/>
  <c r="I144" i="6"/>
  <c r="N140" i="6"/>
  <c r="N138" i="6" s="1"/>
  <c r="M140" i="6"/>
  <c r="M138" i="6" s="1"/>
  <c r="P138" i="6" s="1"/>
  <c r="L140" i="6"/>
  <c r="L138" i="6" s="1"/>
  <c r="O138" i="6" s="1"/>
  <c r="P139" i="6"/>
  <c r="O139" i="6"/>
  <c r="N137" i="6"/>
  <c r="N135" i="6" s="1"/>
  <c r="M137" i="6"/>
  <c r="M135" i="6" s="1"/>
  <c r="P135" i="6" s="1"/>
  <c r="L137" i="6"/>
  <c r="O137" i="6" s="1"/>
  <c r="P136" i="6"/>
  <c r="O136" i="6"/>
  <c r="N133" i="6"/>
  <c r="M133" i="6"/>
  <c r="P133" i="6" s="1"/>
  <c r="L133" i="6"/>
  <c r="O133" i="6" s="1"/>
  <c r="J130" i="6"/>
  <c r="N127" i="6"/>
  <c r="N125" i="6" s="1"/>
  <c r="M127" i="6"/>
  <c r="P127" i="6" s="1"/>
  <c r="L127" i="6"/>
  <c r="O127" i="6" s="1"/>
  <c r="P126" i="6"/>
  <c r="O126" i="6"/>
  <c r="N124" i="6"/>
  <c r="M124" i="6"/>
  <c r="P124" i="6" s="1"/>
  <c r="L124" i="6"/>
  <c r="O124" i="6" s="1"/>
  <c r="P123" i="6"/>
  <c r="O123" i="6"/>
  <c r="P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K99" i="6" s="1"/>
  <c r="J98" i="6"/>
  <c r="I98" i="6"/>
  <c r="K98" i="6" s="1"/>
  <c r="N96" i="6"/>
  <c r="N94" i="6" s="1"/>
  <c r="M96" i="6"/>
  <c r="M94" i="6" s="1"/>
  <c r="P94" i="6" s="1"/>
  <c r="L96" i="6"/>
  <c r="P95" i="6"/>
  <c r="O95" i="6"/>
  <c r="N93" i="6"/>
  <c r="M93" i="6"/>
  <c r="M91" i="6" s="1"/>
  <c r="L93" i="6"/>
  <c r="L91" i="6" s="1"/>
  <c r="P92" i="6"/>
  <c r="O92" i="6"/>
  <c r="O89" i="6"/>
  <c r="N89" i="6"/>
  <c r="M89" i="6"/>
  <c r="P89" i="6" s="1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M72" i="6" s="1"/>
  <c r="P72" i="6" s="1"/>
  <c r="L74" i="6"/>
  <c r="O74" i="6" s="1"/>
  <c r="P73" i="6"/>
  <c r="O73" i="6"/>
  <c r="N71" i="6"/>
  <c r="N69" i="6" s="1"/>
  <c r="M71" i="6"/>
  <c r="M69" i="6" s="1"/>
  <c r="P69" i="6" s="1"/>
  <c r="L71" i="6"/>
  <c r="L69" i="6" s="1"/>
  <c r="O69" i="6" s="1"/>
  <c r="P70" i="6"/>
  <c r="O70" i="6"/>
  <c r="N67" i="6"/>
  <c r="M67" i="6"/>
  <c r="P67" i="6" s="1"/>
  <c r="L67" i="6"/>
  <c r="O67" i="6" s="1"/>
  <c r="J64" i="6"/>
  <c r="N61" i="6"/>
  <c r="N59" i="6" s="1"/>
  <c r="M61" i="6"/>
  <c r="M59" i="6" s="1"/>
  <c r="P59" i="6" s="1"/>
  <c r="L61" i="6"/>
  <c r="O61" i="6" s="1"/>
  <c r="P60" i="6"/>
  <c r="O60" i="6"/>
  <c r="N58" i="6"/>
  <c r="M58" i="6"/>
  <c r="L58" i="6"/>
  <c r="P57" i="6"/>
  <c r="O57" i="6"/>
  <c r="P54" i="6"/>
  <c r="N54" i="6"/>
  <c r="M54" i="6"/>
  <c r="L54" i="6"/>
  <c r="O54" i="6" s="1"/>
  <c r="N49" i="6"/>
  <c r="N47" i="6" s="1"/>
  <c r="M49" i="6"/>
  <c r="M47" i="6" s="1"/>
  <c r="P47" i="6" s="1"/>
  <c r="L49" i="6"/>
  <c r="O49" i="6" s="1"/>
  <c r="P48" i="6"/>
  <c r="O48" i="6"/>
  <c r="N46" i="6"/>
  <c r="N44" i="6" s="1"/>
  <c r="M46" i="6"/>
  <c r="L46" i="6"/>
  <c r="L44" i="6" s="1"/>
  <c r="P45" i="6"/>
  <c r="O45" i="6"/>
  <c r="N42" i="6"/>
  <c r="M42" i="6"/>
  <c r="P42" i="6" s="1"/>
  <c r="L42" i="6"/>
  <c r="O42" i="6" s="1"/>
  <c r="P36" i="6"/>
  <c r="N36" i="6"/>
  <c r="M36" i="6"/>
  <c r="P35" i="6"/>
  <c r="O35" i="6"/>
  <c r="N35" i="6"/>
  <c r="N34" i="6" s="1"/>
  <c r="M35" i="6"/>
  <c r="L35" i="6"/>
  <c r="M34" i="6"/>
  <c r="P34" i="6" s="1"/>
  <c r="N33" i="6"/>
  <c r="N30" i="6" s="1"/>
  <c r="N32" i="6"/>
  <c r="M32" i="6"/>
  <c r="L32" i="6"/>
  <c r="N29" i="6"/>
  <c r="N28" i="6" s="1"/>
  <c r="N25" i="6"/>
  <c r="M25" i="6"/>
  <c r="L25" i="6"/>
  <c r="P22" i="6"/>
  <c r="O22" i="6"/>
  <c r="N22" i="6"/>
  <c r="M22" i="6"/>
  <c r="L22" i="6"/>
  <c r="N15" i="6"/>
  <c r="M12" i="6"/>
  <c r="P12" i="6" s="1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M789" i="5"/>
  <c r="P789" i="5" s="1"/>
  <c r="M788" i="5"/>
  <c r="P788" i="5" s="1"/>
  <c r="N787" i="5"/>
  <c r="M787" i="5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M771" i="5"/>
  <c r="P771" i="5" s="1"/>
  <c r="L771" i="5"/>
  <c r="O771" i="5" s="1"/>
  <c r="M770" i="5"/>
  <c r="P770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N754" i="5" s="1"/>
  <c r="M755" i="5"/>
  <c r="P755" i="5" s="1"/>
  <c r="L755" i="5"/>
  <c r="O755" i="5" s="1"/>
  <c r="M754" i="5"/>
  <c r="P754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N688" i="5"/>
  <c r="M688" i="5"/>
  <c r="P688" i="5" s="1"/>
  <c r="N687" i="5"/>
  <c r="N685" i="5" s="1"/>
  <c r="M687" i="5"/>
  <c r="P687" i="5" s="1"/>
  <c r="N686" i="5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5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P658" i="5"/>
  <c r="N658" i="5"/>
  <c r="M658" i="5"/>
  <c r="P657" i="5"/>
  <c r="N657" i="5"/>
  <c r="M657" i="5"/>
  <c r="P656" i="5"/>
  <c r="O656" i="5"/>
  <c r="N656" i="5"/>
  <c r="M656" i="5"/>
  <c r="L656" i="5"/>
  <c r="N655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N638" i="5"/>
  <c r="N634" i="5"/>
  <c r="N632" i="5" s="1"/>
  <c r="L634" i="5"/>
  <c r="L632" i="5" s="1"/>
  <c r="O632" i="5" s="1"/>
  <c r="P633" i="5"/>
  <c r="O633" i="5"/>
  <c r="N631" i="5"/>
  <c r="N630" i="5"/>
  <c r="M630" i="5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I593" i="5"/>
  <c r="I592" i="5" s="1"/>
  <c r="J583" i="5"/>
  <c r="J577" i="5" s="1"/>
  <c r="J582" i="5"/>
  <c r="J576" i="5" s="1"/>
  <c r="J559" i="5" s="1"/>
  <c r="J543" i="5" s="1"/>
  <c r="I577" i="5"/>
  <c r="I576" i="5"/>
  <c r="J569" i="5"/>
  <c r="I569" i="5"/>
  <c r="K569" i="5" s="1"/>
  <c r="J568" i="5"/>
  <c r="I568" i="5"/>
  <c r="J561" i="5"/>
  <c r="I561" i="5"/>
  <c r="K561" i="5" s="1"/>
  <c r="J560" i="5"/>
  <c r="I560" i="5"/>
  <c r="K560" i="5" s="1"/>
  <c r="P557" i="5"/>
  <c r="L557" i="5"/>
  <c r="O557" i="5" s="1"/>
  <c r="P556" i="5"/>
  <c r="O556" i="5"/>
  <c r="N555" i="5"/>
  <c r="N545" i="5" s="1"/>
  <c r="M555" i="5"/>
  <c r="N553" i="5"/>
  <c r="N552" i="5"/>
  <c r="N551" i="5"/>
  <c r="N550" i="5"/>
  <c r="N549" i="5" s="1"/>
  <c r="L549" i="5"/>
  <c r="P548" i="5"/>
  <c r="O548" i="5"/>
  <c r="O545" i="5"/>
  <c r="L545" i="5"/>
  <c r="I542" i="5"/>
  <c r="K542" i="5" s="1"/>
  <c r="I541" i="5"/>
  <c r="K541" i="5" s="1"/>
  <c r="I540" i="5"/>
  <c r="I539" i="5"/>
  <c r="K539" i="5" s="1"/>
  <c r="I538" i="5"/>
  <c r="K538" i="5" s="1"/>
  <c r="I537" i="5"/>
  <c r="P535" i="5"/>
  <c r="L535" i="5"/>
  <c r="L533" i="5" s="1"/>
  <c r="O533" i="5" s="1"/>
  <c r="P534" i="5"/>
  <c r="O534" i="5"/>
  <c r="P533" i="5"/>
  <c r="N533" i="5"/>
  <c r="M533" i="5"/>
  <c r="P528" i="5"/>
  <c r="N528" i="5"/>
  <c r="L528" i="5"/>
  <c r="P527" i="5"/>
  <c r="O527" i="5"/>
  <c r="P526" i="5"/>
  <c r="N526" i="5"/>
  <c r="M526" i="5"/>
  <c r="N525" i="5"/>
  <c r="M525" i="5"/>
  <c r="P525" i="5" s="1"/>
  <c r="N524" i="5"/>
  <c r="M524" i="5"/>
  <c r="P524" i="5" s="1"/>
  <c r="L524" i="5"/>
  <c r="O524" i="5" s="1"/>
  <c r="M523" i="5"/>
  <c r="P523" i="5" s="1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M505" i="5"/>
  <c r="P505" i="5" s="1"/>
  <c r="L505" i="5"/>
  <c r="O505" i="5" s="1"/>
  <c r="M504" i="5"/>
  <c r="L504" i="5"/>
  <c r="O504" i="5" s="1"/>
  <c r="P503" i="5"/>
  <c r="N503" i="5"/>
  <c r="M503" i="5"/>
  <c r="L503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N476" i="5"/>
  <c r="N474" i="5"/>
  <c r="N473" i="5"/>
  <c r="N472" i="5" s="1"/>
  <c r="L472" i="5"/>
  <c r="M472" i="5" s="1"/>
  <c r="P471" i="5"/>
  <c r="O471" i="5"/>
  <c r="P468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K458" i="5"/>
  <c r="P456" i="5"/>
  <c r="L456" i="5"/>
  <c r="O456" i="5" s="1"/>
  <c r="P455" i="5"/>
  <c r="O455" i="5"/>
  <c r="N454" i="5"/>
  <c r="M454" i="5"/>
  <c r="P454" i="5" s="1"/>
  <c r="P449" i="5"/>
  <c r="N449" i="5"/>
  <c r="L449" i="5"/>
  <c r="O449" i="5" s="1"/>
  <c r="P448" i="5"/>
  <c r="O448" i="5"/>
  <c r="N447" i="5"/>
  <c r="M447" i="5"/>
  <c r="P447" i="5" s="1"/>
  <c r="P446" i="5"/>
  <c r="N446" i="5"/>
  <c r="M446" i="5"/>
  <c r="P445" i="5"/>
  <c r="O445" i="5"/>
  <c r="N445" i="5"/>
  <c r="M445" i="5"/>
  <c r="L445" i="5"/>
  <c r="P444" i="5"/>
  <c r="N444" i="5"/>
  <c r="M444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I435" i="5"/>
  <c r="K435" i="5" s="1"/>
  <c r="J434" i="5"/>
  <c r="P431" i="5"/>
  <c r="L431" i="5"/>
  <c r="L429" i="5" s="1"/>
  <c r="O429" i="5" s="1"/>
  <c r="P430" i="5"/>
  <c r="O430" i="5"/>
  <c r="N429" i="5"/>
  <c r="M429" i="5"/>
  <c r="P429" i="5" s="1"/>
  <c r="N428" i="5"/>
  <c r="N425" i="5"/>
  <c r="N424" i="5"/>
  <c r="N422" i="5" s="1"/>
  <c r="L424" i="5"/>
  <c r="M424" i="5" s="1"/>
  <c r="P423" i="5"/>
  <c r="O423" i="5"/>
  <c r="N421" i="5"/>
  <c r="N420" i="5"/>
  <c r="M420" i="5"/>
  <c r="P420" i="5" s="1"/>
  <c r="L420" i="5"/>
  <c r="O420" i="5" s="1"/>
  <c r="J418" i="5"/>
  <c r="K413" i="5"/>
  <c r="K412" i="5"/>
  <c r="N410" i="5"/>
  <c r="N408" i="5" s="1"/>
  <c r="M410" i="5"/>
  <c r="L410" i="5"/>
  <c r="P409" i="5"/>
  <c r="O409" i="5"/>
  <c r="N407" i="5"/>
  <c r="M407" i="5"/>
  <c r="P407" i="5" s="1"/>
  <c r="L407" i="5"/>
  <c r="P406" i="5"/>
  <c r="O406" i="5"/>
  <c r="P403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N390" i="5"/>
  <c r="M390" i="5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M350" i="5"/>
  <c r="L350" i="5"/>
  <c r="P349" i="5"/>
  <c r="O349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M331" i="5" s="1"/>
  <c r="L333" i="5"/>
  <c r="P332" i="5"/>
  <c r="O332" i="5"/>
  <c r="O329" i="5"/>
  <c r="N329" i="5"/>
  <c r="M329" i="5"/>
  <c r="L329" i="5"/>
  <c r="I327" i="5"/>
  <c r="I325" i="5"/>
  <c r="K325" i="5" s="1"/>
  <c r="N323" i="5"/>
  <c r="N321" i="5" s="1"/>
  <c r="M323" i="5"/>
  <c r="P323" i="5" s="1"/>
  <c r="L323" i="5"/>
  <c r="P322" i="5"/>
  <c r="O322" i="5"/>
  <c r="N320" i="5"/>
  <c r="N318" i="5" s="1"/>
  <c r="M320" i="5"/>
  <c r="P320" i="5" s="1"/>
  <c r="L320" i="5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N304" i="5" s="1"/>
  <c r="M306" i="5"/>
  <c r="L306" i="5"/>
  <c r="L304" i="5" s="1"/>
  <c r="O304" i="5" s="1"/>
  <c r="P305" i="5"/>
  <c r="O305" i="5"/>
  <c r="N303" i="5"/>
  <c r="N301" i="5" s="1"/>
  <c r="M303" i="5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K275" i="5" s="1"/>
  <c r="I287" i="5"/>
  <c r="N285" i="5"/>
  <c r="N283" i="5" s="1"/>
  <c r="M285" i="5"/>
  <c r="M283" i="5" s="1"/>
  <c r="P283" i="5" s="1"/>
  <c r="L285" i="5"/>
  <c r="L283" i="5" s="1"/>
  <c r="O283" i="5" s="1"/>
  <c r="P284" i="5"/>
  <c r="O284" i="5"/>
  <c r="N282" i="5"/>
  <c r="M282" i="5"/>
  <c r="M280" i="5" s="1"/>
  <c r="P280" i="5" s="1"/>
  <c r="L282" i="5"/>
  <c r="P281" i="5"/>
  <c r="O281" i="5"/>
  <c r="P278" i="5"/>
  <c r="N278" i="5"/>
  <c r="M278" i="5"/>
  <c r="L278" i="5"/>
  <c r="J276" i="5"/>
  <c r="I271" i="5"/>
  <c r="N269" i="5"/>
  <c r="N267" i="5" s="1"/>
  <c r="M269" i="5"/>
  <c r="L269" i="5"/>
  <c r="P268" i="5"/>
  <c r="O268" i="5"/>
  <c r="N266" i="5"/>
  <c r="M266" i="5"/>
  <c r="L266" i="5"/>
  <c r="L264" i="5" s="1"/>
  <c r="P265" i="5"/>
  <c r="O265" i="5"/>
  <c r="N262" i="5"/>
  <c r="M262" i="5"/>
  <c r="L262" i="5"/>
  <c r="O262" i="5" s="1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N239" i="5"/>
  <c r="L239" i="5"/>
  <c r="P238" i="5"/>
  <c r="N238" i="5"/>
  <c r="N227" i="5" s="1"/>
  <c r="J237" i="5"/>
  <c r="K236" i="5"/>
  <c r="J236" i="5"/>
  <c r="I236" i="5"/>
  <c r="J235" i="5"/>
  <c r="I235" i="5"/>
  <c r="K235" i="5" s="1"/>
  <c r="J233" i="5"/>
  <c r="N231" i="5"/>
  <c r="N230" i="5"/>
  <c r="N229" i="5"/>
  <c r="N228" i="5"/>
  <c r="J226" i="5"/>
  <c r="J180" i="5" s="1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5" i="5"/>
  <c r="J194" i="5" s="1"/>
  <c r="I193" i="5"/>
  <c r="K193" i="5" s="1"/>
  <c r="P191" i="5"/>
  <c r="N191" i="5"/>
  <c r="L191" i="5"/>
  <c r="J190" i="5"/>
  <c r="N189" i="5"/>
  <c r="N187" i="5" s="1"/>
  <c r="M189" i="5"/>
  <c r="M187" i="5" s="1"/>
  <c r="P187" i="5" s="1"/>
  <c r="L189" i="5"/>
  <c r="O189" i="5" s="1"/>
  <c r="P188" i="5"/>
  <c r="O188" i="5"/>
  <c r="N186" i="5"/>
  <c r="M186" i="5"/>
  <c r="L186" i="5"/>
  <c r="L184" i="5" s="1"/>
  <c r="P185" i="5"/>
  <c r="O185" i="5"/>
  <c r="N182" i="5"/>
  <c r="M182" i="5"/>
  <c r="P182" i="5" s="1"/>
  <c r="L182" i="5"/>
  <c r="O182" i="5" s="1"/>
  <c r="J177" i="5"/>
  <c r="J164" i="5" s="1"/>
  <c r="I176" i="5"/>
  <c r="I174" i="5" s="1"/>
  <c r="J174" i="5"/>
  <c r="N173" i="5"/>
  <c r="M173" i="5"/>
  <c r="L173" i="5"/>
  <c r="O173" i="5" s="1"/>
  <c r="P172" i="5"/>
  <c r="O172" i="5"/>
  <c r="N170" i="5"/>
  <c r="N168" i="5" s="1"/>
  <c r="M170" i="5"/>
  <c r="M168" i="5" s="1"/>
  <c r="L170" i="5"/>
  <c r="P169" i="5"/>
  <c r="O169" i="5"/>
  <c r="P166" i="5"/>
  <c r="O166" i="5"/>
  <c r="N166" i="5"/>
  <c r="M166" i="5"/>
  <c r="L166" i="5"/>
  <c r="I159" i="5"/>
  <c r="N157" i="5"/>
  <c r="N155" i="5" s="1"/>
  <c r="M157" i="5"/>
  <c r="P157" i="5" s="1"/>
  <c r="L157" i="5"/>
  <c r="P156" i="5"/>
  <c r="O156" i="5"/>
  <c r="N154" i="5"/>
  <c r="M154" i="5"/>
  <c r="P154" i="5" s="1"/>
  <c r="L154" i="5"/>
  <c r="O154" i="5" s="1"/>
  <c r="P153" i="5"/>
  <c r="O153" i="5"/>
  <c r="P150" i="5"/>
  <c r="N150" i="5"/>
  <c r="M150" i="5"/>
  <c r="L150" i="5"/>
  <c r="J148" i="5"/>
  <c r="I146" i="5"/>
  <c r="K146" i="5" s="1"/>
  <c r="I145" i="5"/>
  <c r="I144" i="5"/>
  <c r="K144" i="5" s="1"/>
  <c r="N140" i="5"/>
  <c r="N138" i="5" s="1"/>
  <c r="M140" i="5"/>
  <c r="M138" i="5" s="1"/>
  <c r="L140" i="5"/>
  <c r="L138" i="5" s="1"/>
  <c r="P139" i="5"/>
  <c r="O139" i="5"/>
  <c r="N137" i="5"/>
  <c r="M137" i="5"/>
  <c r="L137" i="5"/>
  <c r="L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M125" i="5" s="1"/>
  <c r="L127" i="5"/>
  <c r="P126" i="5"/>
  <c r="O126" i="5"/>
  <c r="N124" i="5"/>
  <c r="M124" i="5"/>
  <c r="P124" i="5" s="1"/>
  <c r="L124" i="5"/>
  <c r="L122" i="5" s="1"/>
  <c r="O122" i="5" s="1"/>
  <c r="P123" i="5"/>
  <c r="O123" i="5"/>
  <c r="P120" i="5"/>
  <c r="O120" i="5"/>
  <c r="N120" i="5"/>
  <c r="M120" i="5"/>
  <c r="L120" i="5"/>
  <c r="J118" i="5"/>
  <c r="K118" i="5" s="1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I86" i="5" s="1"/>
  <c r="N96" i="5"/>
  <c r="N94" i="5" s="1"/>
  <c r="M96" i="5"/>
  <c r="P96" i="5" s="1"/>
  <c r="L96" i="5"/>
  <c r="O96" i="5" s="1"/>
  <c r="P95" i="5"/>
  <c r="O95" i="5"/>
  <c r="N93" i="5"/>
  <c r="M93" i="5"/>
  <c r="M91" i="5" s="1"/>
  <c r="L93" i="5"/>
  <c r="P92" i="5"/>
  <c r="O92" i="5"/>
  <c r="P89" i="5"/>
  <c r="N89" i="5"/>
  <c r="M89" i="5"/>
  <c r="L89" i="5"/>
  <c r="O89" i="5" s="1"/>
  <c r="J87" i="5"/>
  <c r="J86" i="5"/>
  <c r="I84" i="5"/>
  <c r="K84" i="5" s="1"/>
  <c r="I83" i="5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L74" i="5"/>
  <c r="P73" i="5"/>
  <c r="O73" i="5"/>
  <c r="N71" i="5"/>
  <c r="M71" i="5"/>
  <c r="L71" i="5"/>
  <c r="P70" i="5"/>
  <c r="O70" i="5"/>
  <c r="P67" i="5"/>
  <c r="O67" i="5"/>
  <c r="N67" i="5"/>
  <c r="M67" i="5"/>
  <c r="L67" i="5"/>
  <c r="J65" i="5"/>
  <c r="N61" i="5"/>
  <c r="M61" i="5"/>
  <c r="M59" i="5" s="1"/>
  <c r="L61" i="5"/>
  <c r="P60" i="5"/>
  <c r="O60" i="5"/>
  <c r="N58" i="5"/>
  <c r="N56" i="5" s="1"/>
  <c r="M58" i="5"/>
  <c r="M56" i="5" s="1"/>
  <c r="L58" i="5"/>
  <c r="P57" i="5"/>
  <c r="O57" i="5"/>
  <c r="N54" i="5"/>
  <c r="M54" i="5"/>
  <c r="P54" i="5" s="1"/>
  <c r="L54" i="5"/>
  <c r="N49" i="5"/>
  <c r="N47" i="5" s="1"/>
  <c r="M49" i="5"/>
  <c r="L49" i="5"/>
  <c r="P48" i="5"/>
  <c r="O48" i="5"/>
  <c r="N46" i="5"/>
  <c r="N44" i="5" s="1"/>
  <c r="M46" i="5"/>
  <c r="L46" i="5"/>
  <c r="P45" i="5"/>
  <c r="O45" i="5"/>
  <c r="P42" i="5"/>
  <c r="O42" i="5"/>
  <c r="N42" i="5"/>
  <c r="M42" i="5"/>
  <c r="L42" i="5"/>
  <c r="N36" i="5"/>
  <c r="N34" i="5" s="1"/>
  <c r="M36" i="5"/>
  <c r="P36" i="5" s="1"/>
  <c r="N35" i="5"/>
  <c r="M35" i="5"/>
  <c r="M29" i="5" s="1"/>
  <c r="L35" i="5"/>
  <c r="O35" i="5" s="1"/>
  <c r="P32" i="5"/>
  <c r="N32" i="5"/>
  <c r="M32" i="5"/>
  <c r="L32" i="5"/>
  <c r="O32" i="5" s="1"/>
  <c r="L29" i="5"/>
  <c r="O29" i="5" s="1"/>
  <c r="P25" i="5"/>
  <c r="N25" i="5"/>
  <c r="M25" i="5"/>
  <c r="L25" i="5"/>
  <c r="O25" i="5" s="1"/>
  <c r="N22" i="5"/>
  <c r="M22" i="5"/>
  <c r="L22" i="5"/>
  <c r="O22" i="5" s="1"/>
  <c r="N19" i="5"/>
  <c r="L15" i="5"/>
  <c r="O15" i="5" s="1"/>
  <c r="O12" i="5"/>
  <c r="N12" i="5"/>
  <c r="L12" i="5"/>
  <c r="L9" i="5"/>
  <c r="O9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N805" i="4" s="1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O791" i="4" s="1"/>
  <c r="P790" i="4"/>
  <c r="O790" i="4"/>
  <c r="P789" i="4"/>
  <c r="M789" i="4"/>
  <c r="M788" i="4"/>
  <c r="P787" i="4"/>
  <c r="N787" i="4"/>
  <c r="N786" i="4" s="1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N687" i="4" s="1"/>
  <c r="L690" i="4"/>
  <c r="O690" i="4" s="1"/>
  <c r="P688" i="4"/>
  <c r="N688" i="4"/>
  <c r="M688" i="4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L660" i="4"/>
  <c r="L658" i="4" s="1"/>
  <c r="O658" i="4" s="1"/>
  <c r="P659" i="4"/>
  <c r="O659" i="4"/>
  <c r="N658" i="4"/>
  <c r="M658" i="4"/>
  <c r="P658" i="4" s="1"/>
  <c r="P657" i="4"/>
  <c r="N657" i="4"/>
  <c r="M657" i="4"/>
  <c r="O656" i="4"/>
  <c r="N656" i="4"/>
  <c r="M656" i="4"/>
  <c r="M655" i="4" s="1"/>
  <c r="P655" i="4" s="1"/>
  <c r="L656" i="4"/>
  <c r="N655" i="4"/>
  <c r="J654" i="4"/>
  <c r="K652" i="4"/>
  <c r="J652" i="4"/>
  <c r="J651" i="4"/>
  <c r="J628" i="4" s="1"/>
  <c r="I651" i="4"/>
  <c r="I628" i="4" s="1"/>
  <c r="K628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L639" i="4"/>
  <c r="O639" i="4" s="1"/>
  <c r="P634" i="4"/>
  <c r="N634" i="4"/>
  <c r="L634" i="4"/>
  <c r="P633" i="4"/>
  <c r="O633" i="4"/>
  <c r="N632" i="4"/>
  <c r="M632" i="4"/>
  <c r="P632" i="4" s="1"/>
  <c r="P631" i="4"/>
  <c r="N631" i="4"/>
  <c r="M631" i="4"/>
  <c r="O630" i="4"/>
  <c r="N630" i="4"/>
  <c r="M630" i="4"/>
  <c r="P630" i="4" s="1"/>
  <c r="L630" i="4"/>
  <c r="N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J593" i="4"/>
  <c r="J592" i="4" s="1"/>
  <c r="I593" i="4"/>
  <c r="I592" i="4" s="1"/>
  <c r="K592" i="4" s="1"/>
  <c r="J583" i="4"/>
  <c r="J582" i="4"/>
  <c r="J576" i="4" s="1"/>
  <c r="J577" i="4"/>
  <c r="I577" i="4"/>
  <c r="K577" i="4" s="1"/>
  <c r="I576" i="4"/>
  <c r="I559" i="4" s="1"/>
  <c r="J569" i="4"/>
  <c r="I569" i="4"/>
  <c r="J568" i="4"/>
  <c r="I568" i="4"/>
  <c r="K568" i="4" s="1"/>
  <c r="J561" i="4"/>
  <c r="I561" i="4"/>
  <c r="J560" i="4"/>
  <c r="I560" i="4"/>
  <c r="K560" i="4" s="1"/>
  <c r="J559" i="4"/>
  <c r="J543" i="4" s="1"/>
  <c r="P557" i="4"/>
  <c r="L557" i="4"/>
  <c r="O557" i="4" s="1"/>
  <c r="P556" i="4"/>
  <c r="O556" i="4"/>
  <c r="N555" i="4"/>
  <c r="N545" i="4" s="1"/>
  <c r="M555" i="4"/>
  <c r="P555" i="4" s="1"/>
  <c r="N549" i="4"/>
  <c r="N547" i="4" s="1"/>
  <c r="L549" i="4"/>
  <c r="O549" i="4" s="1"/>
  <c r="P548" i="4"/>
  <c r="O548" i="4"/>
  <c r="N546" i="4"/>
  <c r="O545" i="4"/>
  <c r="M545" i="4"/>
  <c r="L545" i="4"/>
  <c r="N544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L533" i="4"/>
  <c r="O533" i="4" s="1"/>
  <c r="P528" i="4"/>
  <c r="N528" i="4"/>
  <c r="L528" i="4"/>
  <c r="L526" i="4" s="1"/>
  <c r="O526" i="4" s="1"/>
  <c r="P527" i="4"/>
  <c r="O527" i="4"/>
  <c r="N526" i="4"/>
  <c r="M526" i="4"/>
  <c r="P526" i="4" s="1"/>
  <c r="P525" i="4"/>
  <c r="N525" i="4"/>
  <c r="N523" i="4" s="1"/>
  <c r="M525" i="4"/>
  <c r="O524" i="4"/>
  <c r="N524" i="4"/>
  <c r="M524" i="4"/>
  <c r="L524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O505" i="4"/>
  <c r="M505" i="4"/>
  <c r="P505" i="4" s="1"/>
  <c r="L505" i="4"/>
  <c r="P504" i="4"/>
  <c r="M504" i="4"/>
  <c r="L504" i="4"/>
  <c r="O504" i="4" s="1"/>
  <c r="O503" i="4"/>
  <c r="N503" i="4"/>
  <c r="M503" i="4"/>
  <c r="L503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6" i="4"/>
  <c r="N472" i="4"/>
  <c r="N470" i="4" s="1"/>
  <c r="L472" i="4"/>
  <c r="P471" i="4"/>
  <c r="O471" i="4"/>
  <c r="N469" i="4"/>
  <c r="N467" i="4" s="1"/>
  <c r="P468" i="4"/>
  <c r="O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I443" i="4" s="1"/>
  <c r="K443" i="4" s="1"/>
  <c r="I460" i="4"/>
  <c r="K460" i="4" s="1"/>
  <c r="K458" i="4"/>
  <c r="P456" i="4"/>
  <c r="L456" i="4"/>
  <c r="P455" i="4"/>
  <c r="O455" i="4"/>
  <c r="N454" i="4"/>
  <c r="M454" i="4"/>
  <c r="P454" i="4" s="1"/>
  <c r="N449" i="4"/>
  <c r="L449" i="4"/>
  <c r="M449" i="4" s="1"/>
  <c r="P448" i="4"/>
  <c r="O448" i="4"/>
  <c r="N445" i="4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J418" i="4" s="1"/>
  <c r="P431" i="4"/>
  <c r="L431" i="4"/>
  <c r="O431" i="4" s="1"/>
  <c r="P430" i="4"/>
  <c r="O430" i="4"/>
  <c r="P429" i="4"/>
  <c r="N429" i="4"/>
  <c r="M429" i="4"/>
  <c r="N424" i="4"/>
  <c r="N422" i="4" s="1"/>
  <c r="L424" i="4"/>
  <c r="M424" i="4" s="1"/>
  <c r="P423" i="4"/>
  <c r="O423" i="4"/>
  <c r="N421" i="4"/>
  <c r="N420" i="4"/>
  <c r="N419" i="4" s="1"/>
  <c r="M420" i="4"/>
  <c r="L420" i="4"/>
  <c r="K413" i="4"/>
  <c r="K412" i="4"/>
  <c r="N410" i="4"/>
  <c r="M410" i="4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L405" i="4" s="1"/>
  <c r="O405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M397" i="4"/>
  <c r="M395" i="4" s="1"/>
  <c r="P395" i="4" s="1"/>
  <c r="L397" i="4"/>
  <c r="O397" i="4" s="1"/>
  <c r="P396" i="4"/>
  <c r="O396" i="4"/>
  <c r="N394" i="4"/>
  <c r="N392" i="4" s="1"/>
  <c r="M394" i="4"/>
  <c r="P394" i="4" s="1"/>
  <c r="L394" i="4"/>
  <c r="O394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L348" i="4" s="1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O336" i="4" s="1"/>
  <c r="P335" i="4"/>
  <c r="O335" i="4"/>
  <c r="N333" i="4"/>
  <c r="M333" i="4"/>
  <c r="M331" i="4" s="1"/>
  <c r="L333" i="4"/>
  <c r="L331" i="4" s="1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M321" i="4" s="1"/>
  <c r="P321" i="4" s="1"/>
  <c r="L323" i="4"/>
  <c r="O323" i="4" s="1"/>
  <c r="P322" i="4"/>
  <c r="O322" i="4"/>
  <c r="N320" i="4"/>
  <c r="M320" i="4"/>
  <c r="M318" i="4" s="1"/>
  <c r="P318" i="4" s="1"/>
  <c r="L320" i="4"/>
  <c r="L318" i="4" s="1"/>
  <c r="O318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M306" i="4"/>
  <c r="P306" i="4" s="1"/>
  <c r="L306" i="4"/>
  <c r="L304" i="4" s="1"/>
  <c r="O304" i="4" s="1"/>
  <c r="P305" i="4"/>
  <c r="O305" i="4"/>
  <c r="N303" i="4"/>
  <c r="N301" i="4" s="1"/>
  <c r="M303" i="4"/>
  <c r="P303" i="4" s="1"/>
  <c r="L303" i="4"/>
  <c r="O303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P285" i="4" s="1"/>
  <c r="L285" i="4"/>
  <c r="P284" i="4"/>
  <c r="O284" i="4"/>
  <c r="N282" i="4"/>
  <c r="N280" i="4" s="1"/>
  <c r="M282" i="4"/>
  <c r="L282" i="4"/>
  <c r="P281" i="4"/>
  <c r="O281" i="4"/>
  <c r="O278" i="4"/>
  <c r="N278" i="4"/>
  <c r="M278" i="4"/>
  <c r="L278" i="4"/>
  <c r="J276" i="4"/>
  <c r="I271" i="4"/>
  <c r="I260" i="4" s="1"/>
  <c r="K260" i="4" s="1"/>
  <c r="N269" i="4"/>
  <c r="N267" i="4" s="1"/>
  <c r="M269" i="4"/>
  <c r="P269" i="4" s="1"/>
  <c r="L269" i="4"/>
  <c r="O269" i="4" s="1"/>
  <c r="P268" i="4"/>
  <c r="O268" i="4"/>
  <c r="N266" i="4"/>
  <c r="M266" i="4"/>
  <c r="L266" i="4"/>
  <c r="L264" i="4" s="1"/>
  <c r="P265" i="4"/>
  <c r="O265" i="4"/>
  <c r="P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I237" i="4" s="1"/>
  <c r="K237" i="4" s="1"/>
  <c r="L242" i="4"/>
  <c r="L241" i="4"/>
  <c r="L240" i="4"/>
  <c r="L239" i="4"/>
  <c r="P238" i="4"/>
  <c r="N238" i="4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I225" i="4"/>
  <c r="I224" i="4"/>
  <c r="K224" i="4" s="1"/>
  <c r="I223" i="4"/>
  <c r="K223" i="4" s="1"/>
  <c r="N220" i="4"/>
  <c r="L220" i="4"/>
  <c r="L219" i="4"/>
  <c r="N218" i="4"/>
  <c r="N217" i="4" s="1"/>
  <c r="L218" i="4"/>
  <c r="P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5" i="4"/>
  <c r="J194" i="4" s="1"/>
  <c r="I193" i="4"/>
  <c r="K193" i="4" s="1"/>
  <c r="P191" i="4"/>
  <c r="L191" i="4"/>
  <c r="O191" i="4" s="1"/>
  <c r="J190" i="4"/>
  <c r="N189" i="4"/>
  <c r="N187" i="4" s="1"/>
  <c r="M189" i="4"/>
  <c r="L189" i="4"/>
  <c r="P188" i="4"/>
  <c r="O188" i="4"/>
  <c r="N186" i="4"/>
  <c r="M186" i="4"/>
  <c r="M184" i="4" s="1"/>
  <c r="L186" i="4"/>
  <c r="P185" i="4"/>
  <c r="O185" i="4"/>
  <c r="O182" i="4"/>
  <c r="N182" i="4"/>
  <c r="M182" i="4"/>
  <c r="L182" i="4"/>
  <c r="J177" i="4"/>
  <c r="I176" i="4"/>
  <c r="J174" i="4"/>
  <c r="N173" i="4"/>
  <c r="M173" i="4"/>
  <c r="P173" i="4" s="1"/>
  <c r="L173" i="4"/>
  <c r="P172" i="4"/>
  <c r="O172" i="4"/>
  <c r="N170" i="4"/>
  <c r="N168" i="4" s="1"/>
  <c r="M170" i="4"/>
  <c r="L170" i="4"/>
  <c r="L168" i="4" s="1"/>
  <c r="P169" i="4"/>
  <c r="O169" i="4"/>
  <c r="N166" i="4"/>
  <c r="M166" i="4"/>
  <c r="L166" i="4"/>
  <c r="O166" i="4" s="1"/>
  <c r="J164" i="4"/>
  <c r="I159" i="4"/>
  <c r="K159" i="4" s="1"/>
  <c r="N157" i="4"/>
  <c r="N155" i="4" s="1"/>
  <c r="M157" i="4"/>
  <c r="M155" i="4" s="1"/>
  <c r="P155" i="4" s="1"/>
  <c r="L157" i="4"/>
  <c r="O157" i="4" s="1"/>
  <c r="P156" i="4"/>
  <c r="O156" i="4"/>
  <c r="N154" i="4"/>
  <c r="M154" i="4"/>
  <c r="M152" i="4" s="1"/>
  <c r="P152" i="4" s="1"/>
  <c r="L154" i="4"/>
  <c r="O154" i="4" s="1"/>
  <c r="P153" i="4"/>
  <c r="O153" i="4"/>
  <c r="P150" i="4"/>
  <c r="O150" i="4"/>
  <c r="N150" i="4"/>
  <c r="M150" i="4"/>
  <c r="L150" i="4"/>
  <c r="J148" i="4"/>
  <c r="I146" i="4"/>
  <c r="K146" i="4" s="1"/>
  <c r="I145" i="4"/>
  <c r="K145" i="4" s="1"/>
  <c r="I144" i="4"/>
  <c r="N140" i="4"/>
  <c r="N138" i="4" s="1"/>
  <c r="M140" i="4"/>
  <c r="P140" i="4" s="1"/>
  <c r="L140" i="4"/>
  <c r="P139" i="4"/>
  <c r="O139" i="4"/>
  <c r="N137" i="4"/>
  <c r="M137" i="4"/>
  <c r="L137" i="4"/>
  <c r="P136" i="4"/>
  <c r="O136" i="4"/>
  <c r="O133" i="4"/>
  <c r="N133" i="4"/>
  <c r="M133" i="4"/>
  <c r="L133" i="4"/>
  <c r="J130" i="4"/>
  <c r="N127" i="4"/>
  <c r="N125" i="4" s="1"/>
  <c r="M127" i="4"/>
  <c r="M125" i="4" s="1"/>
  <c r="P125" i="4" s="1"/>
  <c r="L127" i="4"/>
  <c r="O127" i="4" s="1"/>
  <c r="P126" i="4"/>
  <c r="O126" i="4"/>
  <c r="N124" i="4"/>
  <c r="M124" i="4"/>
  <c r="M122" i="4" s="1"/>
  <c r="P122" i="4" s="1"/>
  <c r="L124" i="4"/>
  <c r="L122" i="4" s="1"/>
  <c r="O122" i="4" s="1"/>
  <c r="P123" i="4"/>
  <c r="O123" i="4"/>
  <c r="P120" i="4"/>
  <c r="N120" i="4"/>
  <c r="M120" i="4"/>
  <c r="L120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I86" i="4" s="1"/>
  <c r="K86" i="4" s="1"/>
  <c r="N96" i="4"/>
  <c r="N94" i="4" s="1"/>
  <c r="M96" i="4"/>
  <c r="L96" i="4"/>
  <c r="O96" i="4" s="1"/>
  <c r="P95" i="4"/>
  <c r="O95" i="4"/>
  <c r="N93" i="4"/>
  <c r="N91" i="4" s="1"/>
  <c r="M93" i="4"/>
  <c r="L93" i="4"/>
  <c r="L91" i="4" s="1"/>
  <c r="P92" i="4"/>
  <c r="O92" i="4"/>
  <c r="P89" i="4"/>
  <c r="N89" i="4"/>
  <c r="M89" i="4"/>
  <c r="L89" i="4"/>
  <c r="O89" i="4" s="1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76" i="4"/>
  <c r="J64" i="4" s="1"/>
  <c r="N74" i="4"/>
  <c r="N72" i="4" s="1"/>
  <c r="M74" i="4"/>
  <c r="P74" i="4" s="1"/>
  <c r="L74" i="4"/>
  <c r="P73" i="4"/>
  <c r="O73" i="4"/>
  <c r="N71" i="4"/>
  <c r="M71" i="4"/>
  <c r="P71" i="4" s="1"/>
  <c r="L71" i="4"/>
  <c r="P70" i="4"/>
  <c r="O70" i="4"/>
  <c r="O67" i="4"/>
  <c r="N67" i="4"/>
  <c r="M67" i="4"/>
  <c r="L67" i="4"/>
  <c r="J65" i="4"/>
  <c r="N61" i="4"/>
  <c r="N59" i="4" s="1"/>
  <c r="M61" i="4"/>
  <c r="M59" i="4" s="1"/>
  <c r="P59" i="4" s="1"/>
  <c r="L61" i="4"/>
  <c r="O61" i="4" s="1"/>
  <c r="P60" i="4"/>
  <c r="O60" i="4"/>
  <c r="N58" i="4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L49" i="4"/>
  <c r="P48" i="4"/>
  <c r="O48" i="4"/>
  <c r="N46" i="4"/>
  <c r="M46" i="4"/>
  <c r="M44" i="4" s="1"/>
  <c r="L46" i="4"/>
  <c r="P45" i="4"/>
  <c r="O45" i="4"/>
  <c r="O42" i="4"/>
  <c r="N42" i="4"/>
  <c r="M42" i="4"/>
  <c r="L42" i="4"/>
  <c r="P36" i="4"/>
  <c r="N36" i="4"/>
  <c r="M36" i="4"/>
  <c r="O35" i="4"/>
  <c r="N35" i="4"/>
  <c r="M35" i="4"/>
  <c r="P35" i="4" s="1"/>
  <c r="L35" i="4"/>
  <c r="N34" i="4"/>
  <c r="P32" i="4"/>
  <c r="N32" i="4"/>
  <c r="M32" i="4"/>
  <c r="L32" i="4"/>
  <c r="N29" i="4"/>
  <c r="P25" i="4"/>
  <c r="N25" i="4"/>
  <c r="M25" i="4"/>
  <c r="L25" i="4"/>
  <c r="O22" i="4"/>
  <c r="N22" i="4"/>
  <c r="N12" i="4" s="1"/>
  <c r="M22" i="4"/>
  <c r="L22" i="4"/>
  <c r="L19" i="4"/>
  <c r="N15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M789" i="3"/>
  <c r="P789" i="3" s="1"/>
  <c r="M788" i="3"/>
  <c r="P788" i="3" s="1"/>
  <c r="N787" i="3"/>
  <c r="M787" i="3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N770" i="3" s="1"/>
  <c r="M771" i="3"/>
  <c r="P771" i="3" s="1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N754" i="3" s="1"/>
  <c r="M755" i="3"/>
  <c r="P755" i="3" s="1"/>
  <c r="L755" i="3"/>
  <c r="O755" i="3" s="1"/>
  <c r="M754" i="3"/>
  <c r="P754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L687" i="3" s="1"/>
  <c r="O687" i="3" s="1"/>
  <c r="N688" i="3"/>
  <c r="M688" i="3"/>
  <c r="P688" i="3" s="1"/>
  <c r="N687" i="3"/>
  <c r="N685" i="3" s="1"/>
  <c r="M687" i="3"/>
  <c r="P687" i="3" s="1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L657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L656" i="3"/>
  <c r="N655" i="3"/>
  <c r="M655" i="3"/>
  <c r="P655" i="3" s="1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P633" i="3"/>
  <c r="O633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2" i="3" s="1"/>
  <c r="J594" i="3"/>
  <c r="I594" i="3"/>
  <c r="K594" i="3" s="1"/>
  <c r="I593" i="3"/>
  <c r="J583" i="3"/>
  <c r="J582" i="3"/>
  <c r="J577" i="3"/>
  <c r="I577" i="3"/>
  <c r="K577" i="3" s="1"/>
  <c r="J576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L555" i="3" s="1"/>
  <c r="O555" i="3" s="1"/>
  <c r="P556" i="3"/>
  <c r="O556" i="3"/>
  <c r="P555" i="3"/>
  <c r="N555" i="3"/>
  <c r="M555" i="3"/>
  <c r="N549" i="3"/>
  <c r="N547" i="3" s="1"/>
  <c r="L549" i="3"/>
  <c r="M549" i="3" s="1"/>
  <c r="P548" i="3"/>
  <c r="O548" i="3"/>
  <c r="N546" i="3"/>
  <c r="P545" i="3"/>
  <c r="O545" i="3"/>
  <c r="N545" i="3"/>
  <c r="M545" i="3"/>
  <c r="L545" i="3"/>
  <c r="N544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P534" i="3"/>
  <c r="O534" i="3"/>
  <c r="P533" i="3"/>
  <c r="N533" i="3"/>
  <c r="M533" i="3"/>
  <c r="N528" i="3"/>
  <c r="N526" i="3" s="1"/>
  <c r="L528" i="3"/>
  <c r="L526" i="3" s="1"/>
  <c r="P527" i="3"/>
  <c r="O527" i="3"/>
  <c r="N525" i="3"/>
  <c r="O524" i="3"/>
  <c r="N524" i="3"/>
  <c r="N523" i="3" s="1"/>
  <c r="M524" i="3"/>
  <c r="P524" i="3" s="1"/>
  <c r="L524" i="3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O505" i="3"/>
  <c r="N505" i="3"/>
  <c r="M505" i="3"/>
  <c r="P505" i="3" s="1"/>
  <c r="L505" i="3"/>
  <c r="N504" i="3"/>
  <c r="N502" i="3" s="1"/>
  <c r="M504" i="3"/>
  <c r="P504" i="3" s="1"/>
  <c r="L504" i="3"/>
  <c r="O504" i="3" s="1"/>
  <c r="P503" i="3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4" i="3"/>
  <c r="N472" i="3"/>
  <c r="L472" i="3"/>
  <c r="P471" i="3"/>
  <c r="O471" i="3"/>
  <c r="N468" i="3"/>
  <c r="M468" i="3"/>
  <c r="L468" i="3"/>
  <c r="J466" i="3"/>
  <c r="I466" i="3"/>
  <c r="K466" i="3" s="1"/>
  <c r="J465" i="3"/>
  <c r="I465" i="3"/>
  <c r="I464" i="3"/>
  <c r="I463" i="3"/>
  <c r="I462" i="3"/>
  <c r="K462" i="3" s="1"/>
  <c r="I460" i="3"/>
  <c r="K458" i="3"/>
  <c r="P456" i="3"/>
  <c r="L456" i="3"/>
  <c r="P455" i="3"/>
  <c r="O455" i="3"/>
  <c r="N454" i="3"/>
  <c r="M454" i="3"/>
  <c r="P454" i="3" s="1"/>
  <c r="N449" i="3"/>
  <c r="N447" i="3" s="1"/>
  <c r="L449" i="3"/>
  <c r="P448" i="3"/>
  <c r="O448" i="3"/>
  <c r="N446" i="3"/>
  <c r="O445" i="3"/>
  <c r="N445" i="3"/>
  <c r="N444" i="3" s="1"/>
  <c r="M445" i="3"/>
  <c r="P445" i="3" s="1"/>
  <c r="L445" i="3"/>
  <c r="J443" i="3"/>
  <c r="J442" i="3"/>
  <c r="I441" i="3"/>
  <c r="K441" i="3" s="1"/>
  <c r="I440" i="3"/>
  <c r="K440" i="3" s="1"/>
  <c r="I439" i="3"/>
  <c r="I438" i="3"/>
  <c r="I437" i="3"/>
  <c r="K437" i="3" s="1"/>
  <c r="I435" i="3"/>
  <c r="J434" i="3"/>
  <c r="J418" i="3" s="1"/>
  <c r="P431" i="3"/>
  <c r="L431" i="3"/>
  <c r="P430" i="3"/>
  <c r="O430" i="3"/>
  <c r="N429" i="3"/>
  <c r="M429" i="3"/>
  <c r="P429" i="3" s="1"/>
  <c r="N424" i="3"/>
  <c r="L424" i="3"/>
  <c r="L422" i="3" s="1"/>
  <c r="O422" i="3" s="1"/>
  <c r="P423" i="3"/>
  <c r="O423" i="3"/>
  <c r="N422" i="3"/>
  <c r="N421" i="3"/>
  <c r="P420" i="3"/>
  <c r="O420" i="3"/>
  <c r="N420" i="3"/>
  <c r="M420" i="3"/>
  <c r="L420" i="3"/>
  <c r="N419" i="3"/>
  <c r="K413" i="3"/>
  <c r="K412" i="3"/>
  <c r="N410" i="3"/>
  <c r="N408" i="3" s="1"/>
  <c r="M410" i="3"/>
  <c r="L410" i="3"/>
  <c r="L408" i="3" s="1"/>
  <c r="O408" i="3" s="1"/>
  <c r="P409" i="3"/>
  <c r="O409" i="3"/>
  <c r="N407" i="3"/>
  <c r="M407" i="3"/>
  <c r="M405" i="3" s="1"/>
  <c r="P405" i="3" s="1"/>
  <c r="L407" i="3"/>
  <c r="L405" i="3" s="1"/>
  <c r="O405" i="3" s="1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L394" i="3"/>
  <c r="O394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N348" i="3" s="1"/>
  <c r="M350" i="3"/>
  <c r="L350" i="3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N329" i="3"/>
  <c r="M329" i="3"/>
  <c r="L329" i="3"/>
  <c r="O329" i="3" s="1"/>
  <c r="I327" i="3"/>
  <c r="I325" i="3"/>
  <c r="N323" i="3"/>
  <c r="N321" i="3" s="1"/>
  <c r="M323" i="3"/>
  <c r="P323" i="3" s="1"/>
  <c r="L323" i="3"/>
  <c r="O323" i="3" s="1"/>
  <c r="P322" i="3"/>
  <c r="O322" i="3"/>
  <c r="N320" i="3"/>
  <c r="M320" i="3"/>
  <c r="L320" i="3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P305" i="3"/>
  <c r="O305" i="3"/>
  <c r="N303" i="3"/>
  <c r="M303" i="3"/>
  <c r="M301" i="3" s="1"/>
  <c r="L303" i="3"/>
  <c r="L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N285" i="3"/>
  <c r="N283" i="3" s="1"/>
  <c r="M285" i="3"/>
  <c r="L285" i="3"/>
  <c r="P284" i="3"/>
  <c r="O284" i="3"/>
  <c r="N282" i="3"/>
  <c r="M282" i="3"/>
  <c r="L282" i="3"/>
  <c r="L280" i="3" s="1"/>
  <c r="P281" i="3"/>
  <c r="O281" i="3"/>
  <c r="P278" i="3"/>
  <c r="O278" i="3"/>
  <c r="N278" i="3"/>
  <c r="M278" i="3"/>
  <c r="L278" i="3"/>
  <c r="J276" i="3"/>
  <c r="I271" i="3"/>
  <c r="N269" i="3"/>
  <c r="M269" i="3"/>
  <c r="M267" i="3" s="1"/>
  <c r="P267" i="3" s="1"/>
  <c r="L269" i="3"/>
  <c r="O269" i="3" s="1"/>
  <c r="P268" i="3"/>
  <c r="O268" i="3"/>
  <c r="N266" i="3"/>
  <c r="N264" i="3" s="1"/>
  <c r="M266" i="3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J226" i="3"/>
  <c r="I225" i="3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M184" i="3" s="1"/>
  <c r="L186" i="3"/>
  <c r="L184" i="3" s="1"/>
  <c r="P185" i="3"/>
  <c r="O185" i="3"/>
  <c r="N182" i="3"/>
  <c r="M182" i="3"/>
  <c r="P182" i="3" s="1"/>
  <c r="L182" i="3"/>
  <c r="O182" i="3" s="1"/>
  <c r="J180" i="3"/>
  <c r="J177" i="3"/>
  <c r="I176" i="3"/>
  <c r="I174" i="3" s="1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P170" i="3" s="1"/>
  <c r="L170" i="3"/>
  <c r="P169" i="3"/>
  <c r="O169" i="3"/>
  <c r="N166" i="3"/>
  <c r="M166" i="3"/>
  <c r="P166" i="3" s="1"/>
  <c r="L166" i="3"/>
  <c r="O166" i="3" s="1"/>
  <c r="J164" i="3"/>
  <c r="I159" i="3"/>
  <c r="N157" i="3"/>
  <c r="N155" i="3" s="1"/>
  <c r="M157" i="3"/>
  <c r="M155" i="3" s="1"/>
  <c r="P155" i="3" s="1"/>
  <c r="L157" i="3"/>
  <c r="O157" i="3" s="1"/>
  <c r="P156" i="3"/>
  <c r="O156" i="3"/>
  <c r="N154" i="3"/>
  <c r="M154" i="3"/>
  <c r="L154" i="3"/>
  <c r="L152" i="3" s="1"/>
  <c r="P153" i="3"/>
  <c r="O153" i="3"/>
  <c r="P150" i="3"/>
  <c r="O150" i="3"/>
  <c r="N150" i="3"/>
  <c r="M150" i="3"/>
  <c r="L150" i="3"/>
  <c r="J148" i="3"/>
  <c r="I146" i="3"/>
  <c r="K146" i="3" s="1"/>
  <c r="I145" i="3"/>
  <c r="I144" i="3"/>
  <c r="N140" i="3"/>
  <c r="M140" i="3"/>
  <c r="M138" i="3" s="1"/>
  <c r="L140" i="3"/>
  <c r="L138" i="3" s="1"/>
  <c r="P139" i="3"/>
  <c r="O139" i="3"/>
  <c r="N137" i="3"/>
  <c r="N135" i="3" s="1"/>
  <c r="M137" i="3"/>
  <c r="M135" i="3" s="1"/>
  <c r="L137" i="3"/>
  <c r="L135" i="3" s="1"/>
  <c r="P136" i="3"/>
  <c r="O136" i="3"/>
  <c r="O133" i="3"/>
  <c r="N133" i="3"/>
  <c r="M133" i="3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P124" i="3" s="1"/>
  <c r="L124" i="3"/>
  <c r="P123" i="3"/>
  <c r="O123" i="3"/>
  <c r="N120" i="3"/>
  <c r="M120" i="3"/>
  <c r="L120" i="3"/>
  <c r="O120" i="3" s="1"/>
  <c r="K118" i="3"/>
  <c r="J118" i="3"/>
  <c r="I116" i="3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K98" i="3" s="1"/>
  <c r="N96" i="3"/>
  <c r="N94" i="3" s="1"/>
  <c r="M96" i="3"/>
  <c r="M94" i="3" s="1"/>
  <c r="P94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N89" i="3"/>
  <c r="M89" i="3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N74" i="3"/>
  <c r="N72" i="3" s="1"/>
  <c r="M74" i="3"/>
  <c r="P74" i="3" s="1"/>
  <c r="L74" i="3"/>
  <c r="P73" i="3"/>
  <c r="O73" i="3"/>
  <c r="N71" i="3"/>
  <c r="M71" i="3"/>
  <c r="L71" i="3"/>
  <c r="L69" i="3" s="1"/>
  <c r="P70" i="3"/>
  <c r="O70" i="3"/>
  <c r="O67" i="3"/>
  <c r="N67" i="3"/>
  <c r="M67" i="3"/>
  <c r="P67" i="3" s="1"/>
  <c r="L67" i="3"/>
  <c r="J65" i="3"/>
  <c r="J64" i="3"/>
  <c r="N61" i="3"/>
  <c r="N59" i="3" s="1"/>
  <c r="M61" i="3"/>
  <c r="L61" i="3"/>
  <c r="P60" i="3"/>
  <c r="O60" i="3"/>
  <c r="N58" i="3"/>
  <c r="N56" i="3" s="1"/>
  <c r="M58" i="3"/>
  <c r="L58" i="3"/>
  <c r="L56" i="3" s="1"/>
  <c r="P57" i="3"/>
  <c r="O57" i="3"/>
  <c r="P54" i="3"/>
  <c r="O54" i="3"/>
  <c r="N54" i="3"/>
  <c r="M54" i="3"/>
  <c r="L54" i="3"/>
  <c r="N49" i="3"/>
  <c r="M49" i="3"/>
  <c r="M47" i="3" s="1"/>
  <c r="P47" i="3" s="1"/>
  <c r="L49" i="3"/>
  <c r="L47" i="3" s="1"/>
  <c r="O47" i="3" s="1"/>
  <c r="P48" i="3"/>
  <c r="O48" i="3"/>
  <c r="N46" i="3"/>
  <c r="N44" i="3" s="1"/>
  <c r="M46" i="3"/>
  <c r="M44" i="3" s="1"/>
  <c r="L46" i="3"/>
  <c r="L44" i="3" s="1"/>
  <c r="P45" i="3"/>
  <c r="O45" i="3"/>
  <c r="N42" i="3"/>
  <c r="M42" i="3"/>
  <c r="P42" i="3" s="1"/>
  <c r="L42" i="3"/>
  <c r="P36" i="3"/>
  <c r="N36" i="3"/>
  <c r="M36" i="3"/>
  <c r="O35" i="3"/>
  <c r="N35" i="3"/>
  <c r="M35" i="3"/>
  <c r="P35" i="3" s="1"/>
  <c r="L35" i="3"/>
  <c r="N34" i="3"/>
  <c r="N32" i="3"/>
  <c r="M32" i="3"/>
  <c r="L32" i="3"/>
  <c r="N29" i="3"/>
  <c r="P25" i="3"/>
  <c r="N25" i="3"/>
  <c r="M25" i="3"/>
  <c r="L25" i="3"/>
  <c r="P22" i="3"/>
  <c r="O22" i="3"/>
  <c r="N22" i="3"/>
  <c r="M22" i="3"/>
  <c r="L22" i="3"/>
  <c r="M19" i="3"/>
  <c r="P19" i="3" s="1"/>
  <c r="L19" i="3"/>
  <c r="O19" i="3" s="1"/>
  <c r="N12" i="3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L789" i="2" s="1"/>
  <c r="O789" i="2" s="1"/>
  <c r="P790" i="2"/>
  <c r="O790" i="2"/>
  <c r="N789" i="2"/>
  <c r="M789" i="2"/>
  <c r="P789" i="2" s="1"/>
  <c r="M788" i="2"/>
  <c r="L788" i="2"/>
  <c r="O788" i="2" s="1"/>
  <c r="P787" i="2"/>
  <c r="N787" i="2"/>
  <c r="N786" i="2" s="1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L690" i="2"/>
  <c r="N688" i="2"/>
  <c r="M688" i="2"/>
  <c r="P688" i="2" s="1"/>
  <c r="M687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2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P656" i="2" s="1"/>
  <c r="L656" i="2"/>
  <c r="N655" i="2"/>
  <c r="M655" i="2"/>
  <c r="P655" i="2" s="1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N634" i="2"/>
  <c r="L634" i="2"/>
  <c r="L632" i="2" s="1"/>
  <c r="P633" i="2"/>
  <c r="O633" i="2"/>
  <c r="N632" i="2"/>
  <c r="N631" i="2"/>
  <c r="P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J583" i="2"/>
  <c r="J582" i="2"/>
  <c r="J577" i="2"/>
  <c r="I577" i="2"/>
  <c r="K577" i="2" s="1"/>
  <c r="J576" i="2"/>
  <c r="I576" i="2"/>
  <c r="I559" i="2" s="1"/>
  <c r="I543" i="2" s="1"/>
  <c r="J569" i="2"/>
  <c r="I569" i="2"/>
  <c r="K569" i="2" s="1"/>
  <c r="J568" i="2"/>
  <c r="I568" i="2"/>
  <c r="J561" i="2"/>
  <c r="I561" i="2"/>
  <c r="K561" i="2" s="1"/>
  <c r="J560" i="2"/>
  <c r="I560" i="2"/>
  <c r="J559" i="2"/>
  <c r="J543" i="2" s="1"/>
  <c r="P557" i="2"/>
  <c r="L557" i="2"/>
  <c r="O557" i="2" s="1"/>
  <c r="P556" i="2"/>
  <c r="O556" i="2"/>
  <c r="P555" i="2"/>
  <c r="N555" i="2"/>
  <c r="M555" i="2"/>
  <c r="N549" i="2"/>
  <c r="L549" i="2"/>
  <c r="L547" i="2" s="1"/>
  <c r="O547" i="2" s="1"/>
  <c r="P548" i="2"/>
  <c r="O548" i="2"/>
  <c r="N547" i="2"/>
  <c r="N546" i="2"/>
  <c r="P545" i="2"/>
  <c r="O545" i="2"/>
  <c r="N545" i="2"/>
  <c r="M545" i="2"/>
  <c r="L545" i="2"/>
  <c r="N544" i="2"/>
  <c r="I542" i="2"/>
  <c r="K542" i="2" s="1"/>
  <c r="I541" i="2"/>
  <c r="K541" i="2" s="1"/>
  <c r="I540" i="2"/>
  <c r="I539" i="2"/>
  <c r="K539" i="2" s="1"/>
  <c r="I538" i="2"/>
  <c r="K538" i="2" s="1"/>
  <c r="I537" i="2"/>
  <c r="P535" i="2"/>
  <c r="L535" i="2"/>
  <c r="O535" i="2" s="1"/>
  <c r="P534" i="2"/>
  <c r="O534" i="2"/>
  <c r="P533" i="2"/>
  <c r="N533" i="2"/>
  <c r="M533" i="2"/>
  <c r="N528" i="2"/>
  <c r="N526" i="2" s="1"/>
  <c r="L528" i="2"/>
  <c r="P527" i="2"/>
  <c r="O527" i="2"/>
  <c r="N525" i="2"/>
  <c r="O524" i="2"/>
  <c r="N524" i="2"/>
  <c r="M524" i="2"/>
  <c r="P524" i="2" s="1"/>
  <c r="L524" i="2"/>
  <c r="N523" i="2"/>
  <c r="K517" i="2"/>
  <c r="J517" i="2"/>
  <c r="J501" i="2" s="1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O505" i="2"/>
  <c r="N505" i="2"/>
  <c r="M505" i="2"/>
  <c r="P505" i="2" s="1"/>
  <c r="L505" i="2"/>
  <c r="N504" i="2"/>
  <c r="N502" i="2" s="1"/>
  <c r="M504" i="2"/>
  <c r="P504" i="2" s="1"/>
  <c r="L504" i="2"/>
  <c r="O504" i="2" s="1"/>
  <c r="N503" i="2"/>
  <c r="M503" i="2"/>
  <c r="L503" i="2"/>
  <c r="O503" i="2" s="1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P477" i="2"/>
  <c r="N477" i="2"/>
  <c r="M477" i="2"/>
  <c r="N472" i="2"/>
  <c r="N470" i="2" s="1"/>
  <c r="L472" i="2"/>
  <c r="M472" i="2" s="1"/>
  <c r="P471" i="2"/>
  <c r="O471" i="2"/>
  <c r="N469" i="2"/>
  <c r="N468" i="2"/>
  <c r="N467" i="2" s="1"/>
  <c r="M468" i="2"/>
  <c r="P468" i="2" s="1"/>
  <c r="L468" i="2"/>
  <c r="O468" i="2" s="1"/>
  <c r="J466" i="2"/>
  <c r="I466" i="2"/>
  <c r="K466" i="2" s="1"/>
  <c r="J465" i="2"/>
  <c r="I465" i="2"/>
  <c r="K465" i="2" s="1"/>
  <c r="I464" i="2"/>
  <c r="I463" i="2"/>
  <c r="I462" i="2"/>
  <c r="K462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L447" i="2" s="1"/>
  <c r="O447" i="2" s="1"/>
  <c r="P448" i="2"/>
  <c r="O448" i="2"/>
  <c r="P447" i="2"/>
  <c r="N447" i="2"/>
  <c r="M447" i="2"/>
  <c r="P446" i="2"/>
  <c r="N446" i="2"/>
  <c r="M446" i="2"/>
  <c r="O445" i="2"/>
  <c r="N445" i="2"/>
  <c r="N444" i="2" s="1"/>
  <c r="M445" i="2"/>
  <c r="P445" i="2" s="1"/>
  <c r="L445" i="2"/>
  <c r="M444" i="2"/>
  <c r="P444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I417" i="2" s="1"/>
  <c r="J434" i="2"/>
  <c r="J418" i="2" s="1"/>
  <c r="P431" i="2"/>
  <c r="L431" i="2"/>
  <c r="L429" i="2" s="1"/>
  <c r="O429" i="2" s="1"/>
  <c r="P430" i="2"/>
  <c r="O430" i="2"/>
  <c r="P429" i="2"/>
  <c r="N429" i="2"/>
  <c r="M429" i="2"/>
  <c r="N424" i="2"/>
  <c r="N422" i="2" s="1"/>
  <c r="L424" i="2"/>
  <c r="P423" i="2"/>
  <c r="O423" i="2"/>
  <c r="N421" i="2"/>
  <c r="P420" i="2"/>
  <c r="O420" i="2"/>
  <c r="N420" i="2"/>
  <c r="M420" i="2"/>
  <c r="L420" i="2"/>
  <c r="N419" i="2"/>
  <c r="K413" i="2"/>
  <c r="K412" i="2"/>
  <c r="N410" i="2"/>
  <c r="N408" i="2" s="1"/>
  <c r="M410" i="2"/>
  <c r="M408" i="2" s="1"/>
  <c r="L410" i="2"/>
  <c r="L408" i="2" s="1"/>
  <c r="P409" i="2"/>
  <c r="O409" i="2"/>
  <c r="N407" i="2"/>
  <c r="N405" i="2" s="1"/>
  <c r="M407" i="2"/>
  <c r="L407" i="2"/>
  <c r="P406" i="2"/>
  <c r="O406" i="2"/>
  <c r="N403" i="2"/>
  <c r="M403" i="2"/>
  <c r="P403" i="2" s="1"/>
  <c r="L403" i="2"/>
  <c r="O403" i="2" s="1"/>
  <c r="K401" i="2"/>
  <c r="J401" i="2"/>
  <c r="I401" i="2"/>
  <c r="K400" i="2"/>
  <c r="K399" i="2"/>
  <c r="N397" i="2"/>
  <c r="N395" i="2" s="1"/>
  <c r="M397" i="2"/>
  <c r="M395" i="2" s="1"/>
  <c r="L397" i="2"/>
  <c r="P396" i="2"/>
  <c r="O396" i="2"/>
  <c r="N394" i="2"/>
  <c r="M394" i="2"/>
  <c r="M392" i="2" s="1"/>
  <c r="P392" i="2" s="1"/>
  <c r="L394" i="2"/>
  <c r="L392" i="2" s="1"/>
  <c r="O392" i="2" s="1"/>
  <c r="P393" i="2"/>
  <c r="O393" i="2"/>
  <c r="N390" i="2"/>
  <c r="M390" i="2"/>
  <c r="P390" i="2" s="1"/>
  <c r="L390" i="2"/>
  <c r="O390" i="2" s="1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N348" i="2" s="1"/>
  <c r="M350" i="2"/>
  <c r="L350" i="2"/>
  <c r="L348" i="2" s="1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M333" i="2"/>
  <c r="L333" i="2"/>
  <c r="L331" i="2" s="1"/>
  <c r="P332" i="2"/>
  <c r="O332" i="2"/>
  <c r="N329" i="2"/>
  <c r="M329" i="2"/>
  <c r="P329" i="2" s="1"/>
  <c r="L329" i="2"/>
  <c r="O329" i="2" s="1"/>
  <c r="I327" i="2"/>
  <c r="I325" i="2"/>
  <c r="K325" i="2" s="1"/>
  <c r="N323" i="2"/>
  <c r="N321" i="2" s="1"/>
  <c r="M323" i="2"/>
  <c r="M321" i="2" s="1"/>
  <c r="L323" i="2"/>
  <c r="L321" i="2" s="1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P305" i="2"/>
  <c r="O305" i="2"/>
  <c r="N303" i="2"/>
  <c r="N301" i="2" s="1"/>
  <c r="M303" i="2"/>
  <c r="P303" i="2" s="1"/>
  <c r="L303" i="2"/>
  <c r="P302" i="2"/>
  <c r="O302" i="2"/>
  <c r="N299" i="2"/>
  <c r="M299" i="2"/>
  <c r="P299" i="2" s="1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P284" i="2"/>
  <c r="O284" i="2"/>
  <c r="N282" i="2"/>
  <c r="N280" i="2" s="1"/>
  <c r="M282" i="2"/>
  <c r="M280" i="2" s="1"/>
  <c r="L282" i="2"/>
  <c r="P281" i="2"/>
  <c r="O281" i="2"/>
  <c r="O278" i="2"/>
  <c r="N278" i="2"/>
  <c r="M278" i="2"/>
  <c r="P278" i="2" s="1"/>
  <c r="L278" i="2"/>
  <c r="J276" i="2"/>
  <c r="I271" i="2"/>
  <c r="K271" i="2" s="1"/>
  <c r="N269" i="2"/>
  <c r="N267" i="2" s="1"/>
  <c r="M269" i="2"/>
  <c r="P269" i="2" s="1"/>
  <c r="L269" i="2"/>
  <c r="P268" i="2"/>
  <c r="O268" i="2"/>
  <c r="N266" i="2"/>
  <c r="N264" i="2" s="1"/>
  <c r="M266" i="2"/>
  <c r="M264" i="2" s="1"/>
  <c r="L266" i="2"/>
  <c r="L264" i="2" s="1"/>
  <c r="P265" i="2"/>
  <c r="O265" i="2"/>
  <c r="N262" i="2"/>
  <c r="M262" i="2"/>
  <c r="L262" i="2"/>
  <c r="O262" i="2" s="1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M186" i="2"/>
  <c r="M184" i="2" s="1"/>
  <c r="L186" i="2"/>
  <c r="L184" i="2" s="1"/>
  <c r="P185" i="2"/>
  <c r="O185" i="2"/>
  <c r="P182" i="2"/>
  <c r="N182" i="2"/>
  <c r="M182" i="2"/>
  <c r="L182" i="2"/>
  <c r="J177" i="2"/>
  <c r="I176" i="2"/>
  <c r="I174" i="2" s="1"/>
  <c r="J174" i="2"/>
  <c r="J164" i="2" s="1"/>
  <c r="N173" i="2"/>
  <c r="N171" i="2" s="1"/>
  <c r="M173" i="2"/>
  <c r="P173" i="2" s="1"/>
  <c r="L173" i="2"/>
  <c r="L171" i="2" s="1"/>
  <c r="O171" i="2" s="1"/>
  <c r="P172" i="2"/>
  <c r="O172" i="2"/>
  <c r="N170" i="2"/>
  <c r="N168" i="2" s="1"/>
  <c r="M170" i="2"/>
  <c r="P170" i="2" s="1"/>
  <c r="L170" i="2"/>
  <c r="L168" i="2" s="1"/>
  <c r="O168" i="2" s="1"/>
  <c r="P169" i="2"/>
  <c r="O169" i="2"/>
  <c r="N166" i="2"/>
  <c r="M166" i="2"/>
  <c r="P166" i="2" s="1"/>
  <c r="L166" i="2"/>
  <c r="I159" i="2"/>
  <c r="N157" i="2"/>
  <c r="N155" i="2" s="1"/>
  <c r="M157" i="2"/>
  <c r="P157" i="2" s="1"/>
  <c r="L157" i="2"/>
  <c r="O157" i="2" s="1"/>
  <c r="P156" i="2"/>
  <c r="O156" i="2"/>
  <c r="N154" i="2"/>
  <c r="M154" i="2"/>
  <c r="M152" i="2" s="1"/>
  <c r="L154" i="2"/>
  <c r="P153" i="2"/>
  <c r="O153" i="2"/>
  <c r="N150" i="2"/>
  <c r="M150" i="2"/>
  <c r="P150" i="2" s="1"/>
  <c r="L150" i="2"/>
  <c r="O150" i="2" s="1"/>
  <c r="J148" i="2"/>
  <c r="I146" i="2"/>
  <c r="K146" i="2" s="1"/>
  <c r="I145" i="2"/>
  <c r="I143" i="2" s="1"/>
  <c r="I144" i="2"/>
  <c r="K144" i="2" s="1"/>
  <c r="N140" i="2"/>
  <c r="N138" i="2" s="1"/>
  <c r="M140" i="2"/>
  <c r="L140" i="2"/>
  <c r="O140" i="2" s="1"/>
  <c r="P139" i="2"/>
  <c r="O139" i="2"/>
  <c r="N137" i="2"/>
  <c r="N135" i="2" s="1"/>
  <c r="M137" i="2"/>
  <c r="L137" i="2"/>
  <c r="P136" i="2"/>
  <c r="O136" i="2"/>
  <c r="P133" i="2"/>
  <c r="O133" i="2"/>
  <c r="N133" i="2"/>
  <c r="M133" i="2"/>
  <c r="L133" i="2"/>
  <c r="J130" i="2"/>
  <c r="N127" i="2"/>
  <c r="N125" i="2" s="1"/>
  <c r="M127" i="2"/>
  <c r="L127" i="2"/>
  <c r="O127" i="2" s="1"/>
  <c r="P126" i="2"/>
  <c r="O126" i="2"/>
  <c r="N124" i="2"/>
  <c r="M124" i="2"/>
  <c r="L124" i="2"/>
  <c r="O124" i="2" s="1"/>
  <c r="P123" i="2"/>
  <c r="O123" i="2"/>
  <c r="P120" i="2"/>
  <c r="N120" i="2"/>
  <c r="M120" i="2"/>
  <c r="L120" i="2"/>
  <c r="O120" i="2" s="1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J98" i="2"/>
  <c r="I98" i="2"/>
  <c r="I86" i="2" s="1"/>
  <c r="N96" i="2"/>
  <c r="N94" i="2" s="1"/>
  <c r="M96" i="2"/>
  <c r="P96" i="2" s="1"/>
  <c r="L96" i="2"/>
  <c r="P95" i="2"/>
  <c r="O95" i="2"/>
  <c r="N93" i="2"/>
  <c r="N91" i="2" s="1"/>
  <c r="M93" i="2"/>
  <c r="L93" i="2"/>
  <c r="L91" i="2" s="1"/>
  <c r="P92" i="2"/>
  <c r="O92" i="2"/>
  <c r="N89" i="2"/>
  <c r="M89" i="2"/>
  <c r="P89" i="2" s="1"/>
  <c r="L89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J77" i="2"/>
  <c r="J76" i="2"/>
  <c r="N74" i="2"/>
  <c r="N72" i="2" s="1"/>
  <c r="M74" i="2"/>
  <c r="P74" i="2" s="1"/>
  <c r="L74" i="2"/>
  <c r="P73" i="2"/>
  <c r="O73" i="2"/>
  <c r="N71" i="2"/>
  <c r="N69" i="2" s="1"/>
  <c r="M71" i="2"/>
  <c r="M69" i="2" s="1"/>
  <c r="L71" i="2"/>
  <c r="P70" i="2"/>
  <c r="O70" i="2"/>
  <c r="N67" i="2"/>
  <c r="M67" i="2"/>
  <c r="P67" i="2" s="1"/>
  <c r="L67" i="2"/>
  <c r="O67" i="2" s="1"/>
  <c r="J65" i="2"/>
  <c r="J64" i="2"/>
  <c r="N61" i="2"/>
  <c r="N59" i="2" s="1"/>
  <c r="M61" i="2"/>
  <c r="P61" i="2" s="1"/>
  <c r="L61" i="2"/>
  <c r="P60" i="2"/>
  <c r="O60" i="2"/>
  <c r="N58" i="2"/>
  <c r="M58" i="2"/>
  <c r="M56" i="2" s="1"/>
  <c r="L58" i="2"/>
  <c r="L56" i="2" s="1"/>
  <c r="P57" i="2"/>
  <c r="O57" i="2"/>
  <c r="O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L46" i="2"/>
  <c r="P45" i="2"/>
  <c r="O45" i="2"/>
  <c r="P42" i="2"/>
  <c r="N42" i="2"/>
  <c r="M42" i="2"/>
  <c r="L42" i="2"/>
  <c r="O42" i="2" s="1"/>
  <c r="P36" i="2"/>
  <c r="N36" i="2"/>
  <c r="M36" i="2"/>
  <c r="M34" i="2" s="1"/>
  <c r="P34" i="2" s="1"/>
  <c r="O35" i="2"/>
  <c r="N35" i="2"/>
  <c r="M35" i="2"/>
  <c r="P35" i="2" s="1"/>
  <c r="L35" i="2"/>
  <c r="N34" i="2"/>
  <c r="N33" i="2"/>
  <c r="P32" i="2"/>
  <c r="N32" i="2"/>
  <c r="N29" i="2" s="1"/>
  <c r="N28" i="2" s="1"/>
  <c r="M32" i="2"/>
  <c r="L32" i="2"/>
  <c r="N31" i="2"/>
  <c r="N30" i="2"/>
  <c r="M29" i="2"/>
  <c r="P29" i="2" s="1"/>
  <c r="P25" i="2"/>
  <c r="N25" i="2"/>
  <c r="N15" i="2" s="1"/>
  <c r="M25" i="2"/>
  <c r="L25" i="2"/>
  <c r="O22" i="2"/>
  <c r="N22" i="2"/>
  <c r="M22" i="2"/>
  <c r="P22" i="2" s="1"/>
  <c r="L22" i="2"/>
  <c r="N19" i="2"/>
  <c r="M15" i="2"/>
  <c r="P15" i="2" s="1"/>
  <c r="N12" i="2"/>
  <c r="N9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P806" i="1" s="1"/>
  <c r="L806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M773" i="1"/>
  <c r="P773" i="1" s="1"/>
  <c r="L773" i="1"/>
  <c r="O773" i="1" s="1"/>
  <c r="M772" i="1"/>
  <c r="P772" i="1" s="1"/>
  <c r="L772" i="1"/>
  <c r="O772" i="1" s="1"/>
  <c r="P771" i="1"/>
  <c r="N771" i="1"/>
  <c r="M771" i="1"/>
  <c r="L771" i="1"/>
  <c r="O771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P756" i="1" s="1"/>
  <c r="L756" i="1"/>
  <c r="O756" i="1" s="1"/>
  <c r="P755" i="1"/>
  <c r="N755" i="1"/>
  <c r="M755" i="1"/>
  <c r="L755" i="1"/>
  <c r="O755" i="1" s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P739" i="1" s="1"/>
  <c r="L739" i="1"/>
  <c r="O739" i="1" s="1"/>
  <c r="P738" i="1"/>
  <c r="N738" i="1"/>
  <c r="M738" i="1"/>
  <c r="L738" i="1"/>
  <c r="O738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L690" i="1"/>
  <c r="L688" i="1" s="1"/>
  <c r="P686" i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P659" i="1"/>
  <c r="O659" i="1"/>
  <c r="N656" i="1"/>
  <c r="M656" i="1"/>
  <c r="P656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M545" i="1"/>
  <c r="P545" i="1" s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O524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N502" i="1" s="1"/>
  <c r="M504" i="1"/>
  <c r="P504" i="1" s="1"/>
  <c r="L504" i="1"/>
  <c r="O504" i="1" s="1"/>
  <c r="N503" i="1"/>
  <c r="M503" i="1"/>
  <c r="P503" i="1" s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L424" i="1"/>
  <c r="L422" i="1" s="1"/>
  <c r="P423" i="1"/>
  <c r="O423" i="1"/>
  <c r="N420" i="1"/>
  <c r="M420" i="1"/>
  <c r="P420" i="1" s="1"/>
  <c r="L420" i="1"/>
  <c r="O420" i="1" s="1"/>
  <c r="J413" i="1"/>
  <c r="I413" i="1"/>
  <c r="J412" i="1"/>
  <c r="J401" i="1" s="1"/>
  <c r="I412" i="1"/>
  <c r="N410" i="1"/>
  <c r="M410" i="1"/>
  <c r="M408" i="1" s="1"/>
  <c r="L410" i="1"/>
  <c r="L408" i="1" s="1"/>
  <c r="P409" i="1"/>
  <c r="O409" i="1"/>
  <c r="N407" i="1"/>
  <c r="N405" i="1" s="1"/>
  <c r="M407" i="1"/>
  <c r="M405" i="1" s="1"/>
  <c r="P405" i="1" s="1"/>
  <c r="L407" i="1"/>
  <c r="P406" i="1"/>
  <c r="O406" i="1"/>
  <c r="N403" i="1"/>
  <c r="M403" i="1"/>
  <c r="L403" i="1"/>
  <c r="J400" i="1"/>
  <c r="J388" i="1" s="1"/>
  <c r="I400" i="1"/>
  <c r="J399" i="1"/>
  <c r="I399" i="1"/>
  <c r="K399" i="1" s="1"/>
  <c r="N397" i="1"/>
  <c r="M397" i="1"/>
  <c r="M395" i="1" s="1"/>
  <c r="L397" i="1"/>
  <c r="P396" i="1"/>
  <c r="O396" i="1"/>
  <c r="N394" i="1"/>
  <c r="M394" i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M350" i="1"/>
  <c r="L350" i="1"/>
  <c r="P349" i="1"/>
  <c r="O349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O336" i="1" s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I327" i="1"/>
  <c r="J325" i="1"/>
  <c r="I325" i="1"/>
  <c r="I314" i="1" s="1"/>
  <c r="N323" i="1"/>
  <c r="N321" i="1" s="1"/>
  <c r="M323" i="1"/>
  <c r="M321" i="1" s="1"/>
  <c r="L323" i="1"/>
  <c r="L321" i="1" s="1"/>
  <c r="P322" i="1"/>
  <c r="O322" i="1"/>
  <c r="N320" i="1"/>
  <c r="N318" i="1" s="1"/>
  <c r="M320" i="1"/>
  <c r="M318" i="1" s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M306" i="1"/>
  <c r="M304" i="1" s="1"/>
  <c r="P304" i="1" s="1"/>
  <c r="L306" i="1"/>
  <c r="O306" i="1" s="1"/>
  <c r="P305" i="1"/>
  <c r="O305" i="1"/>
  <c r="N303" i="1"/>
  <c r="N301" i="1" s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N283" i="1" s="1"/>
  <c r="M285" i="1"/>
  <c r="L285" i="1"/>
  <c r="O285" i="1" s="1"/>
  <c r="P284" i="1"/>
  <c r="O284" i="1"/>
  <c r="N282" i="1"/>
  <c r="N280" i="1" s="1"/>
  <c r="M282" i="1"/>
  <c r="M280" i="1" s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N269" i="1"/>
  <c r="N267" i="1" s="1"/>
  <c r="M269" i="1"/>
  <c r="M267" i="1" s="1"/>
  <c r="P267" i="1" s="1"/>
  <c r="L269" i="1"/>
  <c r="P268" i="1"/>
  <c r="O268" i="1"/>
  <c r="N266" i="1"/>
  <c r="N264" i="1" s="1"/>
  <c r="M266" i="1"/>
  <c r="M264" i="1" s="1"/>
  <c r="L266" i="1"/>
  <c r="P265" i="1"/>
  <c r="O265" i="1"/>
  <c r="P262" i="1"/>
  <c r="O262" i="1"/>
  <c r="N262" i="1"/>
  <c r="M262" i="1"/>
  <c r="L262" i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P185" i="1"/>
  <c r="O185" i="1"/>
  <c r="P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L173" i="1"/>
  <c r="P172" i="1"/>
  <c r="O172" i="1"/>
  <c r="N170" i="1"/>
  <c r="M170" i="1"/>
  <c r="M168" i="1" s="1"/>
  <c r="L170" i="1"/>
  <c r="P169" i="1"/>
  <c r="O169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M155" i="1" s="1"/>
  <c r="P155" i="1" s="1"/>
  <c r="L157" i="1"/>
  <c r="L155" i="1" s="1"/>
  <c r="O155" i="1" s="1"/>
  <c r="P156" i="1"/>
  <c r="O156" i="1"/>
  <c r="N154" i="1"/>
  <c r="M154" i="1"/>
  <c r="M152" i="1" s="1"/>
  <c r="L154" i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N138" i="1" s="1"/>
  <c r="M140" i="1"/>
  <c r="M138" i="1" s="1"/>
  <c r="L140" i="1"/>
  <c r="P139" i="1"/>
  <c r="O139" i="1"/>
  <c r="N137" i="1"/>
  <c r="M137" i="1"/>
  <c r="L137" i="1"/>
  <c r="P136" i="1"/>
  <c r="O136" i="1"/>
  <c r="O133" i="1"/>
  <c r="N133" i="1"/>
  <c r="M133" i="1"/>
  <c r="L133" i="1"/>
  <c r="N127" i="1"/>
  <c r="M127" i="1"/>
  <c r="L127" i="1"/>
  <c r="P126" i="1"/>
  <c r="O126" i="1"/>
  <c r="N124" i="1"/>
  <c r="M124" i="1"/>
  <c r="L124" i="1"/>
  <c r="O124" i="1" s="1"/>
  <c r="P123" i="1"/>
  <c r="O123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98" i="1"/>
  <c r="I86" i="1" s="1"/>
  <c r="N96" i="1"/>
  <c r="N94" i="1" s="1"/>
  <c r="M96" i="1"/>
  <c r="M94" i="1" s="1"/>
  <c r="P94" i="1" s="1"/>
  <c r="L96" i="1"/>
  <c r="P95" i="1"/>
  <c r="O95" i="1"/>
  <c r="N93" i="1"/>
  <c r="N91" i="1" s="1"/>
  <c r="M93" i="1"/>
  <c r="M91" i="1" s="1"/>
  <c r="L93" i="1"/>
  <c r="L91" i="1" s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P70" i="1"/>
  <c r="O70" i="1"/>
  <c r="N67" i="1"/>
  <c r="M67" i="1"/>
  <c r="P67" i="1" s="1"/>
  <c r="L67" i="1"/>
  <c r="O67" i="1" s="1"/>
  <c r="N61" i="1"/>
  <c r="N59" i="1" s="1"/>
  <c r="M61" i="1"/>
  <c r="M59" i="1" s="1"/>
  <c r="L61" i="1"/>
  <c r="P60" i="1"/>
  <c r="O60" i="1"/>
  <c r="N58" i="1"/>
  <c r="M58" i="1"/>
  <c r="L58" i="1"/>
  <c r="P57" i="1"/>
  <c r="O57" i="1"/>
  <c r="P54" i="1"/>
  <c r="O54" i="1"/>
  <c r="N54" i="1"/>
  <c r="M54" i="1"/>
  <c r="L54" i="1"/>
  <c r="N49" i="1"/>
  <c r="N47" i="1" s="1"/>
  <c r="M49" i="1"/>
  <c r="P49" i="1" s="1"/>
  <c r="L49" i="1"/>
  <c r="P48" i="1"/>
  <c r="O48" i="1"/>
  <c r="N46" i="1"/>
  <c r="N44" i="1" s="1"/>
  <c r="M46" i="1"/>
  <c r="L46" i="1"/>
  <c r="P45" i="1"/>
  <c r="O45" i="1"/>
  <c r="N42" i="1"/>
  <c r="M42" i="1"/>
  <c r="P42" i="1" s="1"/>
  <c r="L42" i="1"/>
  <c r="O42" i="1" s="1"/>
  <c r="P36" i="1"/>
  <c r="N36" i="1"/>
  <c r="M36" i="1"/>
  <c r="O35" i="1"/>
  <c r="N35" i="1"/>
  <c r="M35" i="1"/>
  <c r="M34" i="1" s="1"/>
  <c r="P34" i="1" s="1"/>
  <c r="L35" i="1"/>
  <c r="N34" i="1"/>
  <c r="N32" i="1"/>
  <c r="M32" i="1"/>
  <c r="L32" i="1"/>
  <c r="O32" i="1" s="1"/>
  <c r="N29" i="1"/>
  <c r="M29" i="1"/>
  <c r="P25" i="1"/>
  <c r="N25" i="1"/>
  <c r="M25" i="1"/>
  <c r="L25" i="1"/>
  <c r="O25" i="1" s="1"/>
  <c r="O22" i="1"/>
  <c r="N22" i="1"/>
  <c r="N19" i="1" s="1"/>
  <c r="M22" i="1"/>
  <c r="L22" i="1"/>
  <c r="L19" i="1"/>
  <c r="O19" i="1" s="1"/>
  <c r="N15" i="1"/>
  <c r="M15" i="1"/>
  <c r="L12" i="1"/>
  <c r="O12" i="1" s="1"/>
  <c r="L429" i="10" l="1"/>
  <c r="O429" i="10" s="1"/>
  <c r="L555" i="6"/>
  <c r="O555" i="6" s="1"/>
  <c r="I130" i="4"/>
  <c r="K130" i="4" s="1"/>
  <c r="L469" i="9"/>
  <c r="L789" i="9"/>
  <c r="O789" i="9" s="1"/>
  <c r="L788" i="6"/>
  <c r="O788" i="6" s="1"/>
  <c r="K823" i="15"/>
  <c r="K826" i="15"/>
  <c r="L788" i="12"/>
  <c r="O788" i="12" s="1"/>
  <c r="L555" i="2"/>
  <c r="O555" i="2" s="1"/>
  <c r="L555" i="8"/>
  <c r="O555" i="8" s="1"/>
  <c r="L477" i="4"/>
  <c r="O477" i="4" s="1"/>
  <c r="L555" i="9"/>
  <c r="O555" i="9" s="1"/>
  <c r="L454" i="15"/>
  <c r="O454" i="15" s="1"/>
  <c r="M151" i="12"/>
  <c r="P151" i="12" s="1"/>
  <c r="L263" i="15"/>
  <c r="L261" i="15" s="1"/>
  <c r="L555" i="10"/>
  <c r="O555" i="10" s="1"/>
  <c r="N317" i="13"/>
  <c r="N315" i="13" s="1"/>
  <c r="L526" i="12"/>
  <c r="O526" i="12" s="1"/>
  <c r="K379" i="15"/>
  <c r="N90" i="15"/>
  <c r="N88" i="15" s="1"/>
  <c r="I130" i="5"/>
  <c r="K130" i="5" s="1"/>
  <c r="L429" i="4"/>
  <c r="O429" i="4" s="1"/>
  <c r="M321" i="15"/>
  <c r="P321" i="15" s="1"/>
  <c r="K215" i="15"/>
  <c r="L330" i="15"/>
  <c r="L328" i="15" s="1"/>
  <c r="L334" i="15"/>
  <c r="O334" i="15" s="1"/>
  <c r="L267" i="15"/>
  <c r="O267" i="15" s="1"/>
  <c r="M549" i="15"/>
  <c r="M546" i="15" s="1"/>
  <c r="M304" i="15"/>
  <c r="P304" i="15" s="1"/>
  <c r="L454" i="2"/>
  <c r="O454" i="2" s="1"/>
  <c r="P138" i="15"/>
  <c r="O301" i="15"/>
  <c r="L90" i="13"/>
  <c r="L88" i="13" s="1"/>
  <c r="L658" i="8"/>
  <c r="O658" i="8" s="1"/>
  <c r="N68" i="12"/>
  <c r="N66" i="12" s="1"/>
  <c r="J721" i="14"/>
  <c r="M68" i="15"/>
  <c r="M66" i="15" s="1"/>
  <c r="L90" i="15"/>
  <c r="L88" i="15" s="1"/>
  <c r="M171" i="15"/>
  <c r="P171" i="15" s="1"/>
  <c r="M279" i="15"/>
  <c r="M277" i="15" s="1"/>
  <c r="I297" i="14"/>
  <c r="K297" i="14" s="1"/>
  <c r="P46" i="15"/>
  <c r="K369" i="15"/>
  <c r="O351" i="15"/>
  <c r="N183" i="14"/>
  <c r="N181" i="14" s="1"/>
  <c r="M187" i="13"/>
  <c r="P187" i="13" s="1"/>
  <c r="I260" i="14"/>
  <c r="K260" i="14" s="1"/>
  <c r="M280" i="15"/>
  <c r="N279" i="15"/>
  <c r="N277" i="15" s="1"/>
  <c r="L658" i="10"/>
  <c r="O658" i="10" s="1"/>
  <c r="O154" i="14"/>
  <c r="O137" i="15"/>
  <c r="M267" i="15"/>
  <c r="P267" i="15" s="1"/>
  <c r="N280" i="15"/>
  <c r="K287" i="15"/>
  <c r="K651" i="15"/>
  <c r="O660" i="15"/>
  <c r="N347" i="11"/>
  <c r="N345" i="11" s="1"/>
  <c r="K360" i="14"/>
  <c r="J364" i="14"/>
  <c r="M55" i="12"/>
  <c r="M53" i="12" s="1"/>
  <c r="I434" i="14"/>
  <c r="K434" i="14" s="1"/>
  <c r="L155" i="15"/>
  <c r="O155" i="15" s="1"/>
  <c r="O333" i="15"/>
  <c r="J721" i="15"/>
  <c r="L788" i="15"/>
  <c r="O788" i="15" s="1"/>
  <c r="L405" i="13"/>
  <c r="O405" i="13" s="1"/>
  <c r="P282" i="15"/>
  <c r="L405" i="15"/>
  <c r="O405" i="15" s="1"/>
  <c r="L789" i="15"/>
  <c r="O789" i="15" s="1"/>
  <c r="N330" i="14"/>
  <c r="N328" i="14" s="1"/>
  <c r="L229" i="15"/>
  <c r="I442" i="15"/>
  <c r="K442" i="15" s="1"/>
  <c r="K385" i="13"/>
  <c r="M267" i="14"/>
  <c r="P267" i="14" s="1"/>
  <c r="M121" i="15"/>
  <c r="P121" i="15" s="1"/>
  <c r="O348" i="15"/>
  <c r="L631" i="15"/>
  <c r="O631" i="15" s="1"/>
  <c r="O61" i="15"/>
  <c r="K374" i="15"/>
  <c r="K381" i="15"/>
  <c r="O397" i="15"/>
  <c r="M405" i="15"/>
  <c r="P405" i="15" s="1"/>
  <c r="M135" i="14"/>
  <c r="P135" i="14" s="1"/>
  <c r="L238" i="14"/>
  <c r="O238" i="14" s="1"/>
  <c r="O58" i="15"/>
  <c r="I76" i="15"/>
  <c r="I64" i="15" s="1"/>
  <c r="K64" i="15" s="1"/>
  <c r="L91" i="15"/>
  <c r="L122" i="15"/>
  <c r="O122" i="15" s="1"/>
  <c r="M134" i="15"/>
  <c r="M132" i="15" s="1"/>
  <c r="N167" i="15"/>
  <c r="N165" i="15" s="1"/>
  <c r="L238" i="15"/>
  <c r="O238" i="15" s="1"/>
  <c r="N331" i="15"/>
  <c r="O331" i="15" s="1"/>
  <c r="K338" i="15"/>
  <c r="M408" i="15"/>
  <c r="P408" i="15" s="1"/>
  <c r="K594" i="15"/>
  <c r="L688" i="15"/>
  <c r="O688" i="15" s="1"/>
  <c r="L125" i="15"/>
  <c r="O125" i="15" s="1"/>
  <c r="N317" i="15"/>
  <c r="N315" i="15" s="1"/>
  <c r="I143" i="15"/>
  <c r="I131" i="15" s="1"/>
  <c r="J364" i="15"/>
  <c r="L43" i="15"/>
  <c r="M43" i="15"/>
  <c r="M41" i="15" s="1"/>
  <c r="L231" i="15"/>
  <c r="O306" i="15"/>
  <c r="M404" i="15"/>
  <c r="K98" i="14"/>
  <c r="I112" i="15"/>
  <c r="K112" i="15" s="1"/>
  <c r="J143" i="15"/>
  <c r="J131" i="15" s="1"/>
  <c r="O266" i="15"/>
  <c r="O303" i="15"/>
  <c r="L422" i="15"/>
  <c r="O422" i="15" s="1"/>
  <c r="L470" i="15"/>
  <c r="O470" i="15" s="1"/>
  <c r="L477" i="15"/>
  <c r="O477" i="15" s="1"/>
  <c r="L546" i="15"/>
  <c r="L544" i="15" s="1"/>
  <c r="N391" i="14"/>
  <c r="N389" i="14" s="1"/>
  <c r="N404" i="14"/>
  <c r="N402" i="14" s="1"/>
  <c r="L688" i="14"/>
  <c r="O688" i="14" s="1"/>
  <c r="P71" i="15"/>
  <c r="I77" i="15"/>
  <c r="K77" i="15" s="1"/>
  <c r="K98" i="15"/>
  <c r="K116" i="15"/>
  <c r="K144" i="15"/>
  <c r="L151" i="15"/>
  <c r="L149" i="15" s="1"/>
  <c r="L183" i="15"/>
  <c r="N183" i="15"/>
  <c r="N181" i="15" s="1"/>
  <c r="I190" i="15"/>
  <c r="K190" i="15" s="1"/>
  <c r="L217" i="15"/>
  <c r="O217" i="15" s="1"/>
  <c r="P303" i="15"/>
  <c r="O323" i="15"/>
  <c r="L347" i="15"/>
  <c r="L345" i="15" s="1"/>
  <c r="L391" i="15"/>
  <c r="O391" i="15" s="1"/>
  <c r="I443" i="15"/>
  <c r="K443" i="15" s="1"/>
  <c r="K674" i="15"/>
  <c r="J722" i="15"/>
  <c r="N121" i="15"/>
  <c r="N119" i="15" s="1"/>
  <c r="O140" i="15"/>
  <c r="I174" i="15"/>
  <c r="L392" i="15"/>
  <c r="O392" i="15" s="1"/>
  <c r="L231" i="13"/>
  <c r="N59" i="15"/>
  <c r="O59" i="15" s="1"/>
  <c r="N134" i="15"/>
  <c r="N132" i="15" s="1"/>
  <c r="O138" i="15"/>
  <c r="P351" i="15"/>
  <c r="K360" i="15"/>
  <c r="K362" i="15"/>
  <c r="K675" i="15"/>
  <c r="K822" i="15"/>
  <c r="K825" i="15"/>
  <c r="K828" i="15"/>
  <c r="K369" i="12"/>
  <c r="K372" i="12"/>
  <c r="M317" i="15"/>
  <c r="P317" i="15" s="1"/>
  <c r="M422" i="15"/>
  <c r="P422" i="15" s="1"/>
  <c r="M421" i="15"/>
  <c r="P421" i="15" s="1"/>
  <c r="L658" i="5"/>
  <c r="O658" i="5" s="1"/>
  <c r="N167" i="14"/>
  <c r="N165" i="14" s="1"/>
  <c r="M183" i="14"/>
  <c r="K374" i="14"/>
  <c r="L33" i="14"/>
  <c r="L31" i="14" s="1"/>
  <c r="O31" i="14" s="1"/>
  <c r="K537" i="14"/>
  <c r="N23" i="15"/>
  <c r="N21" i="15" s="1"/>
  <c r="N26" i="15"/>
  <c r="M44" i="15"/>
  <c r="P44" i="15" s="1"/>
  <c r="L55" i="15"/>
  <c r="L53" i="15" s="1"/>
  <c r="M69" i="15"/>
  <c r="P69" i="15" s="1"/>
  <c r="K78" i="15"/>
  <c r="K81" i="15"/>
  <c r="N91" i="15"/>
  <c r="L94" i="15"/>
  <c r="O94" i="15" s="1"/>
  <c r="K99" i="15"/>
  <c r="N125" i="15"/>
  <c r="N168" i="15"/>
  <c r="P168" i="15" s="1"/>
  <c r="N184" i="15"/>
  <c r="P184" i="15" s="1"/>
  <c r="M187" i="15"/>
  <c r="P187" i="15" s="1"/>
  <c r="M263" i="15"/>
  <c r="M283" i="15"/>
  <c r="P283" i="15" s="1"/>
  <c r="M301" i="15"/>
  <c r="P301" i="15" s="1"/>
  <c r="I314" i="15"/>
  <c r="K314" i="15" s="1"/>
  <c r="O320" i="15"/>
  <c r="P333" i="15"/>
  <c r="I364" i="15"/>
  <c r="K385" i="15"/>
  <c r="I434" i="15"/>
  <c r="I418" i="15" s="1"/>
  <c r="K418" i="15" s="1"/>
  <c r="L526" i="15"/>
  <c r="K592" i="15"/>
  <c r="M43" i="14"/>
  <c r="M41" i="14" s="1"/>
  <c r="O186" i="14"/>
  <c r="M47" i="15"/>
  <c r="P47" i="15" s="1"/>
  <c r="P49" i="15"/>
  <c r="M55" i="15"/>
  <c r="M72" i="15"/>
  <c r="P72" i="15" s="1"/>
  <c r="P74" i="15"/>
  <c r="L121" i="15"/>
  <c r="O121" i="15" s="1"/>
  <c r="L134" i="15"/>
  <c r="L132" i="15" s="1"/>
  <c r="M151" i="15"/>
  <c r="O189" i="15"/>
  <c r="I233" i="15"/>
  <c r="K233" i="15" s="1"/>
  <c r="I237" i="15"/>
  <c r="K237" i="15" s="1"/>
  <c r="I248" i="15"/>
  <c r="K248" i="15" s="1"/>
  <c r="L264" i="15"/>
  <c r="K309" i="15"/>
  <c r="K359" i="15"/>
  <c r="K378" i="15"/>
  <c r="L469" i="15"/>
  <c r="O469" i="15" s="1"/>
  <c r="O472" i="15"/>
  <c r="K821" i="15"/>
  <c r="K824" i="15"/>
  <c r="K827" i="15"/>
  <c r="N318" i="15"/>
  <c r="P318" i="15" s="1"/>
  <c r="L228" i="13"/>
  <c r="O189" i="14"/>
  <c r="K359" i="14"/>
  <c r="N55" i="15"/>
  <c r="N53" i="15" s="1"/>
  <c r="O173" i="15"/>
  <c r="N391" i="15"/>
  <c r="N389" i="15" s="1"/>
  <c r="L33" i="15"/>
  <c r="L31" i="15" s="1"/>
  <c r="K576" i="15"/>
  <c r="I314" i="12"/>
  <c r="K314" i="12" s="1"/>
  <c r="M405" i="13"/>
  <c r="P405" i="13" s="1"/>
  <c r="L789" i="13"/>
  <c r="O789" i="13" s="1"/>
  <c r="O93" i="15"/>
  <c r="L209" i="15"/>
  <c r="O209" i="15" s="1"/>
  <c r="J327" i="15"/>
  <c r="K327" i="15" s="1"/>
  <c r="L429" i="12"/>
  <c r="O429" i="12" s="1"/>
  <c r="M392" i="14"/>
  <c r="P392" i="14" s="1"/>
  <c r="N43" i="15"/>
  <c r="N41" i="15" s="1"/>
  <c r="N56" i="15"/>
  <c r="P56" i="15" s="1"/>
  <c r="N68" i="15"/>
  <c r="N66" i="15" s="1"/>
  <c r="M90" i="15"/>
  <c r="P90" i="15" s="1"/>
  <c r="P137" i="15"/>
  <c r="M155" i="15"/>
  <c r="P155" i="15" s="1"/>
  <c r="P186" i="15"/>
  <c r="I216" i="15"/>
  <c r="K216" i="15" s="1"/>
  <c r="M300" i="15"/>
  <c r="M298" i="15" s="1"/>
  <c r="L300" i="15"/>
  <c r="L298" i="15" s="1"/>
  <c r="P320" i="15"/>
  <c r="P336" i="15"/>
  <c r="K355" i="15"/>
  <c r="P397" i="15"/>
  <c r="N404" i="15"/>
  <c r="N402" i="15" s="1"/>
  <c r="L657" i="15"/>
  <c r="K672" i="15"/>
  <c r="P15" i="15"/>
  <c r="K225" i="15"/>
  <c r="L280" i="15"/>
  <c r="O282" i="15"/>
  <c r="L279" i="15"/>
  <c r="P807" i="15"/>
  <c r="M805" i="15"/>
  <c r="P805" i="15" s="1"/>
  <c r="J722" i="10"/>
  <c r="M167" i="12"/>
  <c r="M165" i="12" s="1"/>
  <c r="P49" i="14"/>
  <c r="P93" i="14"/>
  <c r="O96" i="14"/>
  <c r="I112" i="14"/>
  <c r="K112" i="14" s="1"/>
  <c r="L122" i="14"/>
  <c r="O122" i="14" s="1"/>
  <c r="N121" i="14"/>
  <c r="N119" i="14" s="1"/>
  <c r="N151" i="14"/>
  <c r="N149" i="14" s="1"/>
  <c r="M167" i="14"/>
  <c r="M165" i="14" s="1"/>
  <c r="N279" i="14"/>
  <c r="N277" i="14" s="1"/>
  <c r="M283" i="14"/>
  <c r="P283" i="14" s="1"/>
  <c r="O306" i="14"/>
  <c r="N392" i="14"/>
  <c r="O479" i="14"/>
  <c r="L788" i="14"/>
  <c r="O788" i="14" s="1"/>
  <c r="P35" i="15"/>
  <c r="M34" i="15"/>
  <c r="P34" i="15" s="1"/>
  <c r="L72" i="15"/>
  <c r="O72" i="15" s="1"/>
  <c r="O74" i="15"/>
  <c r="O120" i="15"/>
  <c r="M122" i="15"/>
  <c r="P122" i="15" s="1"/>
  <c r="P124" i="15"/>
  <c r="O154" i="15"/>
  <c r="K159" i="15"/>
  <c r="I148" i="15"/>
  <c r="K148" i="15" s="1"/>
  <c r="L228" i="15"/>
  <c r="L249" i="15"/>
  <c r="O249" i="15" s="1"/>
  <c r="L421" i="15"/>
  <c r="L429" i="15"/>
  <c r="O429" i="15" s="1"/>
  <c r="L36" i="15"/>
  <c r="O431" i="15"/>
  <c r="K146" i="15"/>
  <c r="I130" i="15"/>
  <c r="K130" i="15" s="1"/>
  <c r="O58" i="14"/>
  <c r="L167" i="14"/>
  <c r="L165" i="14" s="1"/>
  <c r="I216" i="14"/>
  <c r="K216" i="14" s="1"/>
  <c r="M19" i="15"/>
  <c r="O89" i="15"/>
  <c r="M91" i="15"/>
  <c r="P93" i="15"/>
  <c r="M125" i="15"/>
  <c r="P125" i="15" s="1"/>
  <c r="P127" i="15"/>
  <c r="M348" i="15"/>
  <c r="P348" i="15" s="1"/>
  <c r="M347" i="15"/>
  <c r="P350" i="15"/>
  <c r="L187" i="13"/>
  <c r="O187" i="13" s="1"/>
  <c r="L171" i="14"/>
  <c r="O171" i="14" s="1"/>
  <c r="O557" i="14"/>
  <c r="M9" i="15"/>
  <c r="P25" i="15"/>
  <c r="L44" i="15"/>
  <c r="O44" i="15" s="1"/>
  <c r="O46" i="15"/>
  <c r="M94" i="15"/>
  <c r="P94" i="15" s="1"/>
  <c r="P96" i="15"/>
  <c r="N152" i="15"/>
  <c r="O152" i="15" s="1"/>
  <c r="N151" i="15"/>
  <c r="N149" i="15" s="1"/>
  <c r="I260" i="15"/>
  <c r="K260" i="15" s="1"/>
  <c r="K271" i="15"/>
  <c r="N447" i="15"/>
  <c r="N446" i="15"/>
  <c r="N444" i="15" s="1"/>
  <c r="O22" i="15"/>
  <c r="L19" i="15"/>
  <c r="L12" i="15"/>
  <c r="L91" i="13"/>
  <c r="L94" i="13"/>
  <c r="O94" i="13" s="1"/>
  <c r="L23" i="15"/>
  <c r="L21" i="15" s="1"/>
  <c r="P29" i="15"/>
  <c r="L47" i="15"/>
  <c r="O47" i="15" s="1"/>
  <c r="O49" i="15"/>
  <c r="L26" i="15"/>
  <c r="O316" i="15"/>
  <c r="L69" i="15"/>
  <c r="O69" i="15" s="1"/>
  <c r="O71" i="15"/>
  <c r="L183" i="14"/>
  <c r="K244" i="14"/>
  <c r="M318" i="14"/>
  <c r="P318" i="14" s="1"/>
  <c r="M23" i="15"/>
  <c r="L68" i="15"/>
  <c r="K86" i="15"/>
  <c r="P170" i="15"/>
  <c r="M167" i="15"/>
  <c r="N264" i="15"/>
  <c r="N263" i="15"/>
  <c r="N261" i="15" s="1"/>
  <c r="J418" i="15"/>
  <c r="O54" i="15"/>
  <c r="P58" i="15"/>
  <c r="P61" i="15"/>
  <c r="P133" i="15"/>
  <c r="L167" i="15"/>
  <c r="M183" i="15"/>
  <c r="O186" i="15"/>
  <c r="K204" i="15"/>
  <c r="I197" i="15"/>
  <c r="K197" i="15" s="1"/>
  <c r="L230" i="15"/>
  <c r="O285" i="15"/>
  <c r="N300" i="15"/>
  <c r="M330" i="15"/>
  <c r="K340" i="15"/>
  <c r="O350" i="15"/>
  <c r="N347" i="15"/>
  <c r="L404" i="15"/>
  <c r="O410" i="15"/>
  <c r="N421" i="15"/>
  <c r="K538" i="15"/>
  <c r="J537" i="15"/>
  <c r="J522" i="15" s="1"/>
  <c r="K522" i="15" s="1"/>
  <c r="P738" i="15"/>
  <c r="M737" i="15"/>
  <c r="P737" i="15" s="1"/>
  <c r="P771" i="15"/>
  <c r="M770" i="15"/>
  <c r="P770" i="15" s="1"/>
  <c r="P788" i="15"/>
  <c r="M786" i="15"/>
  <c r="P786" i="15" s="1"/>
  <c r="M26" i="15"/>
  <c r="O170" i="15"/>
  <c r="N330" i="15"/>
  <c r="P687" i="15"/>
  <c r="M685" i="15"/>
  <c r="P685" i="15" s="1"/>
  <c r="N135" i="15"/>
  <c r="P135" i="15" s="1"/>
  <c r="L198" i="15"/>
  <c r="O198" i="15" s="1"/>
  <c r="K372" i="15"/>
  <c r="N419" i="15"/>
  <c r="O449" i="15"/>
  <c r="L446" i="15"/>
  <c r="M449" i="15"/>
  <c r="K466" i="15"/>
  <c r="M502" i="15"/>
  <c r="P502" i="15" s="1"/>
  <c r="P504" i="15"/>
  <c r="K365" i="15"/>
  <c r="M392" i="15"/>
  <c r="P392" i="15" s="1"/>
  <c r="M391" i="15"/>
  <c r="P391" i="15" s="1"/>
  <c r="L502" i="15"/>
  <c r="O502" i="15" s="1"/>
  <c r="O503" i="15"/>
  <c r="L533" i="15"/>
  <c r="O533" i="15" s="1"/>
  <c r="L525" i="15"/>
  <c r="L523" i="15" s="1"/>
  <c r="O535" i="15"/>
  <c r="I543" i="15"/>
  <c r="O686" i="15"/>
  <c r="P140" i="15"/>
  <c r="P154" i="15"/>
  <c r="P266" i="15"/>
  <c r="J288" i="15"/>
  <c r="I275" i="15"/>
  <c r="L317" i="15"/>
  <c r="O353" i="15"/>
  <c r="O424" i="15"/>
  <c r="L447" i="15"/>
  <c r="O447" i="15" s="1"/>
  <c r="P472" i="15"/>
  <c r="M469" i="15"/>
  <c r="M470" i="15"/>
  <c r="P470" i="15" s="1"/>
  <c r="K370" i="15"/>
  <c r="N467" i="15"/>
  <c r="N528" i="15"/>
  <c r="O545" i="15"/>
  <c r="J559" i="15"/>
  <c r="J543" i="15" s="1"/>
  <c r="K577" i="15"/>
  <c r="O787" i="15"/>
  <c r="I785" i="15"/>
  <c r="K785" i="15" s="1"/>
  <c r="K800" i="15"/>
  <c r="O806" i="15"/>
  <c r="L805" i="15"/>
  <c r="O805" i="15" s="1"/>
  <c r="P755" i="15"/>
  <c r="M754" i="15"/>
  <c r="P754" i="15" s="1"/>
  <c r="N805" i="15"/>
  <c r="P353" i="15"/>
  <c r="P424" i="15"/>
  <c r="K435" i="15"/>
  <c r="J433" i="15"/>
  <c r="P445" i="15"/>
  <c r="N549" i="15"/>
  <c r="K569" i="15"/>
  <c r="N685" i="15"/>
  <c r="N789" i="15"/>
  <c r="O468" i="15"/>
  <c r="O524" i="15"/>
  <c r="M526" i="15"/>
  <c r="P528" i="15"/>
  <c r="K561" i="15"/>
  <c r="L632" i="15"/>
  <c r="O632" i="15" s="1"/>
  <c r="O634" i="15"/>
  <c r="M545" i="15"/>
  <c r="L555" i="15"/>
  <c r="O555" i="15" s="1"/>
  <c r="I654" i="15"/>
  <c r="K654" i="15" s="1"/>
  <c r="P656" i="15"/>
  <c r="O557" i="15"/>
  <c r="K593" i="15"/>
  <c r="M629" i="15"/>
  <c r="P629" i="15" s="1"/>
  <c r="K669" i="15"/>
  <c r="L687" i="15"/>
  <c r="O687" i="15" s="1"/>
  <c r="M23" i="14"/>
  <c r="M21" i="14" s="1"/>
  <c r="N90" i="14"/>
  <c r="N88" i="14" s="1"/>
  <c r="N94" i="14"/>
  <c r="P127" i="14"/>
  <c r="M26" i="14"/>
  <c r="M16" i="14" s="1"/>
  <c r="M14" i="14" s="1"/>
  <c r="M125" i="14"/>
  <c r="P125" i="14" s="1"/>
  <c r="M304" i="14"/>
  <c r="P304" i="14" s="1"/>
  <c r="P306" i="14"/>
  <c r="L404" i="14"/>
  <c r="O404" i="14" s="1"/>
  <c r="O407" i="14"/>
  <c r="L405" i="14"/>
  <c r="O405" i="14" s="1"/>
  <c r="N68" i="13"/>
  <c r="N66" i="13" s="1"/>
  <c r="P124" i="14"/>
  <c r="M121" i="14"/>
  <c r="P121" i="14" s="1"/>
  <c r="I628" i="14"/>
  <c r="K628" i="14" s="1"/>
  <c r="K651" i="14"/>
  <c r="L470" i="11"/>
  <c r="O470" i="11" s="1"/>
  <c r="J721" i="13"/>
  <c r="M122" i="14"/>
  <c r="P122" i="14" s="1"/>
  <c r="L36" i="14"/>
  <c r="O36" i="14" s="1"/>
  <c r="O641" i="14"/>
  <c r="I86" i="13"/>
  <c r="K86" i="13" s="1"/>
  <c r="P351" i="14"/>
  <c r="P331" i="13"/>
  <c r="K159" i="14"/>
  <c r="I148" i="14"/>
  <c r="K148" i="14" s="1"/>
  <c r="O269" i="14"/>
  <c r="L263" i="14"/>
  <c r="M44" i="14"/>
  <c r="P44" i="14" s="1"/>
  <c r="P46" i="14"/>
  <c r="L217" i="14"/>
  <c r="O217" i="14" s="1"/>
  <c r="N263" i="14"/>
  <c r="N261" i="14" s="1"/>
  <c r="N317" i="14"/>
  <c r="N315" i="14" s="1"/>
  <c r="M347" i="14"/>
  <c r="M345" i="14" s="1"/>
  <c r="K355" i="14"/>
  <c r="K385" i="14"/>
  <c r="K576" i="14"/>
  <c r="O660" i="14"/>
  <c r="K823" i="14"/>
  <c r="N347" i="14"/>
  <c r="N345" i="14" s="1"/>
  <c r="J537" i="14"/>
  <c r="J522" i="14" s="1"/>
  <c r="P58" i="14"/>
  <c r="M72" i="14"/>
  <c r="P72" i="14" s="1"/>
  <c r="M321" i="14"/>
  <c r="P321" i="14" s="1"/>
  <c r="N348" i="14"/>
  <c r="P348" i="14" s="1"/>
  <c r="P350" i="14"/>
  <c r="N405" i="14"/>
  <c r="K539" i="14"/>
  <c r="L631" i="14"/>
  <c r="O631" i="14" s="1"/>
  <c r="O46" i="14"/>
  <c r="O74" i="14"/>
  <c r="O168" i="14"/>
  <c r="I276" i="14"/>
  <c r="K276" i="14" s="1"/>
  <c r="O351" i="14"/>
  <c r="O353" i="14"/>
  <c r="I364" i="14"/>
  <c r="L198" i="14"/>
  <c r="O198" i="14" s="1"/>
  <c r="K822" i="14"/>
  <c r="K828" i="14"/>
  <c r="K174" i="14"/>
  <c r="I164" i="14"/>
  <c r="K164" i="14" s="1"/>
  <c r="M152" i="14"/>
  <c r="P152" i="14" s="1"/>
  <c r="M151" i="14"/>
  <c r="O157" i="14"/>
  <c r="L155" i="14"/>
  <c r="O155" i="14" s="1"/>
  <c r="O137" i="13"/>
  <c r="P266" i="13"/>
  <c r="I364" i="13"/>
  <c r="K673" i="13"/>
  <c r="L47" i="14"/>
  <c r="O47" i="14" s="1"/>
  <c r="P61" i="14"/>
  <c r="M59" i="14"/>
  <c r="P59" i="14" s="1"/>
  <c r="I87" i="14"/>
  <c r="K87" i="14" s="1"/>
  <c r="L90" i="14"/>
  <c r="O127" i="14"/>
  <c r="O170" i="14"/>
  <c r="K176" i="14"/>
  <c r="I190" i="14"/>
  <c r="K190" i="14" s="1"/>
  <c r="N264" i="14"/>
  <c r="O264" i="14" s="1"/>
  <c r="O266" i="14"/>
  <c r="O303" i="14"/>
  <c r="L301" i="14"/>
  <c r="O301" i="14" s="1"/>
  <c r="M334" i="14"/>
  <c r="P334" i="14" s="1"/>
  <c r="L43" i="13"/>
  <c r="L41" i="13" s="1"/>
  <c r="O49" i="13"/>
  <c r="P137" i="13"/>
  <c r="L283" i="13"/>
  <c r="O283" i="13" s="1"/>
  <c r="P320" i="13"/>
  <c r="P323" i="13"/>
  <c r="L56" i="14"/>
  <c r="O56" i="14" s="1"/>
  <c r="N134" i="14"/>
  <c r="N132" i="14" s="1"/>
  <c r="M134" i="14"/>
  <c r="P134" i="14" s="1"/>
  <c r="K146" i="14"/>
  <c r="I130" i="14"/>
  <c r="K130" i="14" s="1"/>
  <c r="L267" i="14"/>
  <c r="O267" i="14" s="1"/>
  <c r="M279" i="14"/>
  <c r="P279" i="14" s="1"/>
  <c r="O282" i="14"/>
  <c r="L279" i="14"/>
  <c r="O279" i="14" s="1"/>
  <c r="L300" i="14"/>
  <c r="O300" i="14" s="1"/>
  <c r="L69" i="14"/>
  <c r="O69" i="14" s="1"/>
  <c r="O71" i="14"/>
  <c r="O93" i="14"/>
  <c r="K215" i="14"/>
  <c r="I208" i="14"/>
  <c r="K208" i="14" s="1"/>
  <c r="O333" i="14"/>
  <c r="L331" i="14"/>
  <c r="O331" i="14" s="1"/>
  <c r="O397" i="14"/>
  <c r="L395" i="14"/>
  <c r="O395" i="14" s="1"/>
  <c r="O424" i="14"/>
  <c r="L422" i="14"/>
  <c r="O422" i="14" s="1"/>
  <c r="M424" i="14"/>
  <c r="P424" i="14" s="1"/>
  <c r="N167" i="13"/>
  <c r="N165" i="13" s="1"/>
  <c r="O301" i="13"/>
  <c r="K355" i="13"/>
  <c r="P71" i="14"/>
  <c r="M69" i="14"/>
  <c r="P69" i="14" s="1"/>
  <c r="M94" i="14"/>
  <c r="P94" i="14" s="1"/>
  <c r="P96" i="14"/>
  <c r="L151" i="14"/>
  <c r="O151" i="14" s="1"/>
  <c r="L229" i="14"/>
  <c r="L317" i="14"/>
  <c r="O317" i="14" s="1"/>
  <c r="O320" i="14"/>
  <c r="M301" i="11"/>
  <c r="P301" i="11" s="1"/>
  <c r="P61" i="13"/>
  <c r="M155" i="13"/>
  <c r="P155" i="13" s="1"/>
  <c r="L279" i="13"/>
  <c r="O279" i="13" s="1"/>
  <c r="P303" i="13"/>
  <c r="K372" i="13"/>
  <c r="M395" i="13"/>
  <c r="P395" i="13" s="1"/>
  <c r="K647" i="13"/>
  <c r="L44" i="14"/>
  <c r="O44" i="14" s="1"/>
  <c r="M68" i="14"/>
  <c r="L121" i="14"/>
  <c r="O121" i="14" s="1"/>
  <c r="M138" i="14"/>
  <c r="P138" i="14" s="1"/>
  <c r="L230" i="14"/>
  <c r="M263" i="14"/>
  <c r="I275" i="14"/>
  <c r="K275" i="14" s="1"/>
  <c r="M280" i="14"/>
  <c r="P280" i="14" s="1"/>
  <c r="L318" i="14"/>
  <c r="O318" i="14" s="1"/>
  <c r="K340" i="14"/>
  <c r="L526" i="14"/>
  <c r="O526" i="14" s="1"/>
  <c r="L525" i="14"/>
  <c r="O528" i="14"/>
  <c r="N55" i="14"/>
  <c r="N53" i="14" s="1"/>
  <c r="I76" i="14"/>
  <c r="P91" i="14"/>
  <c r="L231" i="14"/>
  <c r="P333" i="14"/>
  <c r="P353" i="14"/>
  <c r="K370" i="14"/>
  <c r="K378" i="14"/>
  <c r="K381" i="14"/>
  <c r="L408" i="14"/>
  <c r="O408" i="14" s="1"/>
  <c r="I442" i="14"/>
  <c r="K442" i="14" s="1"/>
  <c r="L546" i="14"/>
  <c r="L544" i="14" s="1"/>
  <c r="K592" i="14"/>
  <c r="L134" i="14"/>
  <c r="L132" i="14" s="1"/>
  <c r="O132" i="14" s="1"/>
  <c r="N300" i="14"/>
  <c r="N298" i="14" s="1"/>
  <c r="P331" i="14"/>
  <c r="K338" i="14"/>
  <c r="L347" i="14"/>
  <c r="L657" i="14"/>
  <c r="K672" i="14"/>
  <c r="K821" i="14"/>
  <c r="K824" i="14"/>
  <c r="K827" i="14"/>
  <c r="K362" i="14"/>
  <c r="K379" i="14"/>
  <c r="I443" i="14"/>
  <c r="K443" i="14" s="1"/>
  <c r="K674" i="14"/>
  <c r="K369" i="14"/>
  <c r="K372" i="14"/>
  <c r="J433" i="14"/>
  <c r="J417" i="14" s="1"/>
  <c r="M472" i="14"/>
  <c r="J722" i="14"/>
  <c r="O15" i="14"/>
  <c r="O19" i="14"/>
  <c r="P29" i="14"/>
  <c r="I314" i="9"/>
  <c r="K314" i="9" s="1"/>
  <c r="O120" i="14"/>
  <c r="P133" i="14"/>
  <c r="O166" i="14"/>
  <c r="O394" i="14"/>
  <c r="L391" i="14"/>
  <c r="O391" i="14" s="1"/>
  <c r="O686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K701" i="8"/>
  <c r="I260" i="12"/>
  <c r="K260" i="12" s="1"/>
  <c r="K159" i="13"/>
  <c r="N183" i="13"/>
  <c r="N181" i="13" s="1"/>
  <c r="K204" i="13"/>
  <c r="N318" i="13"/>
  <c r="O318" i="13" s="1"/>
  <c r="L321" i="13"/>
  <c r="O321" i="13" s="1"/>
  <c r="L391" i="13"/>
  <c r="O391" i="13" s="1"/>
  <c r="L395" i="13"/>
  <c r="O395" i="13" s="1"/>
  <c r="K649" i="13"/>
  <c r="O791" i="13"/>
  <c r="K827" i="13"/>
  <c r="N19" i="14"/>
  <c r="N23" i="14"/>
  <c r="N26" i="14"/>
  <c r="O35" i="14"/>
  <c r="L26" i="14"/>
  <c r="M56" i="14"/>
  <c r="P56" i="14" s="1"/>
  <c r="N59" i="14"/>
  <c r="L68" i="14"/>
  <c r="O91" i="14"/>
  <c r="L138" i="14"/>
  <c r="O138" i="14" s="1"/>
  <c r="O140" i="14"/>
  <c r="M168" i="14"/>
  <c r="P168" i="14" s="1"/>
  <c r="P170" i="14"/>
  <c r="O182" i="14"/>
  <c r="L209" i="14"/>
  <c r="O209" i="14" s="1"/>
  <c r="P407" i="14"/>
  <c r="M405" i="14"/>
  <c r="P405" i="14" s="1"/>
  <c r="M404" i="14"/>
  <c r="P404" i="14" s="1"/>
  <c r="K822" i="12"/>
  <c r="K828" i="12"/>
  <c r="L183" i="13"/>
  <c r="L181" i="13" s="1"/>
  <c r="K338" i="13"/>
  <c r="P15" i="14"/>
  <c r="L55" i="14"/>
  <c r="M184" i="14"/>
  <c r="P184" i="14" s="1"/>
  <c r="P186" i="14"/>
  <c r="M347" i="12"/>
  <c r="M345" i="12" s="1"/>
  <c r="L135" i="13"/>
  <c r="O269" i="13"/>
  <c r="O22" i="14"/>
  <c r="L43" i="14"/>
  <c r="M55" i="14"/>
  <c r="O61" i="14"/>
  <c r="N68" i="14"/>
  <c r="N66" i="14" s="1"/>
  <c r="I77" i="14"/>
  <c r="M90" i="14"/>
  <c r="M171" i="14"/>
  <c r="P171" i="14" s="1"/>
  <c r="P173" i="14"/>
  <c r="O184" i="14"/>
  <c r="J226" i="14"/>
  <c r="J180" i="14" s="1"/>
  <c r="I314" i="14"/>
  <c r="K314" i="14" s="1"/>
  <c r="K325" i="14"/>
  <c r="J327" i="14"/>
  <c r="K327" i="14" s="1"/>
  <c r="O346" i="14"/>
  <c r="K365" i="14"/>
  <c r="K378" i="12"/>
  <c r="P46" i="13"/>
  <c r="N121" i="13"/>
  <c r="N119" i="13" s="1"/>
  <c r="L546" i="13"/>
  <c r="O546" i="13" s="1"/>
  <c r="L12" i="14"/>
  <c r="M187" i="14"/>
  <c r="P187" i="14" s="1"/>
  <c r="P189" i="14"/>
  <c r="O336" i="14"/>
  <c r="L330" i="14"/>
  <c r="P397" i="14"/>
  <c r="M391" i="14"/>
  <c r="M9" i="14"/>
  <c r="L23" i="14"/>
  <c r="M34" i="14"/>
  <c r="P34" i="14" s="1"/>
  <c r="N43" i="14"/>
  <c r="K80" i="14"/>
  <c r="L135" i="14"/>
  <c r="O135" i="14" s="1"/>
  <c r="O137" i="14"/>
  <c r="J143" i="14"/>
  <c r="J131" i="14" s="1"/>
  <c r="K204" i="14"/>
  <c r="I197" i="14"/>
  <c r="K197" i="14" s="1"/>
  <c r="L228" i="14"/>
  <c r="L249" i="14"/>
  <c r="O249" i="14" s="1"/>
  <c r="O316" i="14"/>
  <c r="M395" i="14"/>
  <c r="P395" i="14" s="1"/>
  <c r="M444" i="14"/>
  <c r="P444" i="14" s="1"/>
  <c r="P445" i="14"/>
  <c r="O150" i="14"/>
  <c r="P154" i="14"/>
  <c r="P157" i="14"/>
  <c r="O262" i="14"/>
  <c r="P266" i="14"/>
  <c r="P278" i="14"/>
  <c r="L280" i="14"/>
  <c r="O280" i="14" s="1"/>
  <c r="L283" i="14"/>
  <c r="O283" i="14" s="1"/>
  <c r="L321" i="14"/>
  <c r="O321" i="14" s="1"/>
  <c r="O350" i="14"/>
  <c r="N444" i="14"/>
  <c r="N414" i="14" s="1"/>
  <c r="N546" i="14"/>
  <c r="N544" i="14" s="1"/>
  <c r="N547" i="14"/>
  <c r="K561" i="14"/>
  <c r="O787" i="14"/>
  <c r="I785" i="14"/>
  <c r="K785" i="14" s="1"/>
  <c r="K800" i="14"/>
  <c r="O806" i="14"/>
  <c r="L805" i="14"/>
  <c r="O805" i="14" s="1"/>
  <c r="P503" i="14"/>
  <c r="M502" i="14"/>
  <c r="P502" i="14" s="1"/>
  <c r="I543" i="14"/>
  <c r="K543" i="14" s="1"/>
  <c r="K559" i="14"/>
  <c r="M300" i="14"/>
  <c r="M330" i="14"/>
  <c r="L429" i="14"/>
  <c r="O429" i="14" s="1"/>
  <c r="L421" i="14"/>
  <c r="O421" i="14" s="1"/>
  <c r="O431" i="14"/>
  <c r="P755" i="14"/>
  <c r="M754" i="14"/>
  <c r="P754" i="14" s="1"/>
  <c r="J288" i="14"/>
  <c r="J275" i="14" s="1"/>
  <c r="P410" i="14"/>
  <c r="M408" i="14"/>
  <c r="P408" i="14" s="1"/>
  <c r="L454" i="14"/>
  <c r="O454" i="14" s="1"/>
  <c r="O456" i="14"/>
  <c r="L446" i="14"/>
  <c r="L632" i="14"/>
  <c r="O632" i="14" s="1"/>
  <c r="O634" i="14"/>
  <c r="P687" i="14"/>
  <c r="M685" i="14"/>
  <c r="P685" i="14" s="1"/>
  <c r="I143" i="14"/>
  <c r="I233" i="14"/>
  <c r="K233" i="14" s="1"/>
  <c r="I248" i="14"/>
  <c r="K248" i="14" s="1"/>
  <c r="P303" i="14"/>
  <c r="M317" i="14"/>
  <c r="O390" i="14"/>
  <c r="I433" i="14"/>
  <c r="L547" i="14"/>
  <c r="O547" i="14" s="1"/>
  <c r="O549" i="14"/>
  <c r="M549" i="14"/>
  <c r="K577" i="14"/>
  <c r="P468" i="14"/>
  <c r="L470" i="14"/>
  <c r="O470" i="14" s="1"/>
  <c r="P524" i="14"/>
  <c r="I654" i="14"/>
  <c r="K654" i="14" s="1"/>
  <c r="P656" i="14"/>
  <c r="L469" i="14"/>
  <c r="K675" i="14"/>
  <c r="K593" i="14"/>
  <c r="K669" i="14"/>
  <c r="L687" i="14"/>
  <c r="O687" i="14" s="1"/>
  <c r="M424" i="11"/>
  <c r="M421" i="11" s="1"/>
  <c r="P421" i="11" s="1"/>
  <c r="M263" i="12"/>
  <c r="M321" i="12"/>
  <c r="P321" i="12" s="1"/>
  <c r="M43" i="13"/>
  <c r="M41" i="13" s="1"/>
  <c r="L134" i="13"/>
  <c r="L132" i="13" s="1"/>
  <c r="N134" i="13"/>
  <c r="N132" i="13" s="1"/>
  <c r="J143" i="13"/>
  <c r="J131" i="13" s="1"/>
  <c r="K131" i="13" s="1"/>
  <c r="N168" i="13"/>
  <c r="O168" i="13" s="1"/>
  <c r="L171" i="13"/>
  <c r="O171" i="13" s="1"/>
  <c r="P269" i="13"/>
  <c r="P306" i="13"/>
  <c r="K340" i="13"/>
  <c r="L408" i="13"/>
  <c r="O408" i="13" s="1"/>
  <c r="L446" i="13"/>
  <c r="O446" i="13" s="1"/>
  <c r="J722" i="13"/>
  <c r="K823" i="13"/>
  <c r="K828" i="13"/>
  <c r="O333" i="12"/>
  <c r="L55" i="13"/>
  <c r="L53" i="13" s="1"/>
  <c r="P96" i="13"/>
  <c r="M122" i="13"/>
  <c r="P122" i="13" s="1"/>
  <c r="O140" i="13"/>
  <c r="M171" i="13"/>
  <c r="P171" i="13" s="1"/>
  <c r="L217" i="13"/>
  <c r="O217" i="13" s="1"/>
  <c r="I314" i="13"/>
  <c r="K314" i="13" s="1"/>
  <c r="O351" i="13"/>
  <c r="N404" i="13"/>
  <c r="N402" i="13" s="1"/>
  <c r="L422" i="13"/>
  <c r="O422" i="13" s="1"/>
  <c r="I433" i="13"/>
  <c r="I417" i="13" s="1"/>
  <c r="L631" i="13"/>
  <c r="I275" i="12"/>
  <c r="K275" i="12" s="1"/>
  <c r="L330" i="12"/>
  <c r="L328" i="12" s="1"/>
  <c r="L334" i="12"/>
  <c r="O334" i="12" s="1"/>
  <c r="P140" i="13"/>
  <c r="O157" i="13"/>
  <c r="K193" i="13"/>
  <c r="M279" i="13"/>
  <c r="M277" i="13" s="1"/>
  <c r="P277" i="13" s="1"/>
  <c r="L347" i="13"/>
  <c r="L345" i="13" s="1"/>
  <c r="P353" i="13"/>
  <c r="K359" i="13"/>
  <c r="K370" i="13"/>
  <c r="J364" i="13"/>
  <c r="L447" i="13"/>
  <c r="O447" i="13" s="1"/>
  <c r="I654" i="13"/>
  <c r="K654" i="13" s="1"/>
  <c r="K672" i="13"/>
  <c r="K821" i="13"/>
  <c r="N43" i="12"/>
  <c r="N41" i="12" s="1"/>
  <c r="M68" i="12"/>
  <c r="M66" i="12" s="1"/>
  <c r="P66" i="12" s="1"/>
  <c r="I433" i="12"/>
  <c r="I417" i="12" s="1"/>
  <c r="O348" i="13"/>
  <c r="M26" i="13"/>
  <c r="M24" i="13" s="1"/>
  <c r="N90" i="13"/>
  <c r="N88" i="13" s="1"/>
  <c r="P186" i="13"/>
  <c r="I208" i="13"/>
  <c r="K208" i="13" s="1"/>
  <c r="L230" i="13"/>
  <c r="N263" i="13"/>
  <c r="N261" i="13" s="1"/>
  <c r="M321" i="13"/>
  <c r="P321" i="13" s="1"/>
  <c r="N347" i="13"/>
  <c r="N345" i="13" s="1"/>
  <c r="M404" i="13"/>
  <c r="M402" i="13" s="1"/>
  <c r="P402" i="13" s="1"/>
  <c r="L470" i="13"/>
  <c r="K592" i="13"/>
  <c r="M547" i="13"/>
  <c r="P547" i="13" s="1"/>
  <c r="M546" i="13"/>
  <c r="P546" i="13" s="1"/>
  <c r="M470" i="13"/>
  <c r="M469" i="13"/>
  <c r="M467" i="13" s="1"/>
  <c r="O687" i="13"/>
  <c r="L685" i="13"/>
  <c r="O685" i="13" s="1"/>
  <c r="N300" i="12"/>
  <c r="N298" i="12" s="1"/>
  <c r="N331" i="12"/>
  <c r="O331" i="12" s="1"/>
  <c r="O348" i="12"/>
  <c r="O350" i="12"/>
  <c r="L23" i="13"/>
  <c r="I112" i="13"/>
  <c r="K112" i="13" s="1"/>
  <c r="M135" i="13"/>
  <c r="K146" i="13"/>
  <c r="M184" i="13"/>
  <c r="L238" i="13"/>
  <c r="O238" i="13" s="1"/>
  <c r="K309" i="13"/>
  <c r="O333" i="13"/>
  <c r="K374" i="13"/>
  <c r="K381" i="13"/>
  <c r="L392" i="13"/>
  <c r="O392" i="13" s="1"/>
  <c r="M408" i="13"/>
  <c r="P408" i="13" s="1"/>
  <c r="M424" i="13"/>
  <c r="M421" i="13" s="1"/>
  <c r="I434" i="13"/>
  <c r="I418" i="13" s="1"/>
  <c r="K418" i="13" s="1"/>
  <c r="L525" i="13"/>
  <c r="L523" i="13" s="1"/>
  <c r="O523" i="13" s="1"/>
  <c r="L533" i="13"/>
  <c r="O533" i="13" s="1"/>
  <c r="K561" i="13"/>
  <c r="I275" i="10"/>
  <c r="K275" i="10" s="1"/>
  <c r="K374" i="11"/>
  <c r="L421" i="12"/>
  <c r="O421" i="12" s="1"/>
  <c r="O58" i="13"/>
  <c r="O127" i="13"/>
  <c r="N135" i="13"/>
  <c r="M151" i="13"/>
  <c r="P151" i="13" s="1"/>
  <c r="N151" i="13"/>
  <c r="N149" i="13" s="1"/>
  <c r="O170" i="13"/>
  <c r="N184" i="13"/>
  <c r="O184" i="13" s="1"/>
  <c r="L198" i="13"/>
  <c r="O198" i="13" s="1"/>
  <c r="I233" i="13"/>
  <c r="K233" i="13" s="1"/>
  <c r="K271" i="13"/>
  <c r="N300" i="13"/>
  <c r="N298" i="13" s="1"/>
  <c r="K379" i="13"/>
  <c r="M392" i="13"/>
  <c r="P392" i="13" s="1"/>
  <c r="N391" i="13"/>
  <c r="N389" i="13" s="1"/>
  <c r="K460" i="13"/>
  <c r="K577" i="13"/>
  <c r="K620" i="13"/>
  <c r="K674" i="13"/>
  <c r="L688" i="13"/>
  <c r="O688" i="13" s="1"/>
  <c r="O690" i="13"/>
  <c r="I297" i="12"/>
  <c r="K297" i="12" s="1"/>
  <c r="K628" i="12"/>
  <c r="L36" i="13"/>
  <c r="L34" i="13" s="1"/>
  <c r="O34" i="13" s="1"/>
  <c r="N55" i="13"/>
  <c r="N53" i="13" s="1"/>
  <c r="M55" i="13"/>
  <c r="M53" i="13" s="1"/>
  <c r="O61" i="13"/>
  <c r="O71" i="13"/>
  <c r="M90" i="13"/>
  <c r="M88" i="13" s="1"/>
  <c r="O154" i="13"/>
  <c r="P170" i="13"/>
  <c r="L229" i="13"/>
  <c r="L263" i="13"/>
  <c r="I276" i="13"/>
  <c r="K276" i="13" s="1"/>
  <c r="L280" i="13"/>
  <c r="O280" i="13" s="1"/>
  <c r="M301" i="13"/>
  <c r="P301" i="13" s="1"/>
  <c r="O303" i="13"/>
  <c r="L317" i="13"/>
  <c r="L315" i="13" s="1"/>
  <c r="K362" i="13"/>
  <c r="K365" i="13"/>
  <c r="N392" i="13"/>
  <c r="P410" i="13"/>
  <c r="L429" i="13"/>
  <c r="O429" i="13" s="1"/>
  <c r="M449" i="13"/>
  <c r="M447" i="13" s="1"/>
  <c r="P447" i="13" s="1"/>
  <c r="K669" i="13"/>
  <c r="K824" i="13"/>
  <c r="N183" i="12"/>
  <c r="N181" i="12" s="1"/>
  <c r="O56" i="13"/>
  <c r="O74" i="13"/>
  <c r="I76" i="13"/>
  <c r="I64" i="13" s="1"/>
  <c r="K64" i="13" s="1"/>
  <c r="P154" i="13"/>
  <c r="O264" i="13"/>
  <c r="O266" i="13"/>
  <c r="O282" i="13"/>
  <c r="K297" i="13"/>
  <c r="N330" i="13"/>
  <c r="N328" i="13" s="1"/>
  <c r="L330" i="13"/>
  <c r="L328" i="13" s="1"/>
  <c r="J433" i="13"/>
  <c r="O58" i="11"/>
  <c r="K381" i="11"/>
  <c r="L33" i="13"/>
  <c r="O46" i="13"/>
  <c r="O59" i="13"/>
  <c r="L68" i="13"/>
  <c r="O68" i="13" s="1"/>
  <c r="K80" i="13"/>
  <c r="N138" i="13"/>
  <c r="P138" i="13" s="1"/>
  <c r="K145" i="13"/>
  <c r="L209" i="13"/>
  <c r="O209" i="13" s="1"/>
  <c r="M318" i="13"/>
  <c r="J327" i="13"/>
  <c r="K327" i="13" s="1"/>
  <c r="L331" i="13"/>
  <c r="O331" i="13" s="1"/>
  <c r="K378" i="13"/>
  <c r="K437" i="13"/>
  <c r="L469" i="13"/>
  <c r="L467" i="13" s="1"/>
  <c r="K569" i="13"/>
  <c r="K822" i="13"/>
  <c r="M9" i="13"/>
  <c r="O44" i="13"/>
  <c r="O74" i="12"/>
  <c r="L151" i="12"/>
  <c r="O151" i="12" s="1"/>
  <c r="I216" i="12"/>
  <c r="K216" i="12" s="1"/>
  <c r="L230" i="12"/>
  <c r="M279" i="12"/>
  <c r="P279" i="12" s="1"/>
  <c r="M391" i="12"/>
  <c r="L395" i="12"/>
  <c r="O395" i="12" s="1"/>
  <c r="O424" i="12"/>
  <c r="O12" i="13"/>
  <c r="L9" i="13"/>
  <c r="L19" i="13"/>
  <c r="O32" i="13"/>
  <c r="L29" i="13"/>
  <c r="M44" i="13"/>
  <c r="P44" i="13" s="1"/>
  <c r="M23" i="13"/>
  <c r="M59" i="13"/>
  <c r="P59" i="13" s="1"/>
  <c r="M68" i="13"/>
  <c r="P71" i="13"/>
  <c r="N317" i="10"/>
  <c r="N315" i="10" s="1"/>
  <c r="P74" i="12"/>
  <c r="P127" i="12"/>
  <c r="N151" i="12"/>
  <c r="N149" i="12" s="1"/>
  <c r="O157" i="12"/>
  <c r="I364" i="12"/>
  <c r="I522" i="12"/>
  <c r="K522" i="12" s="1"/>
  <c r="K651" i="12"/>
  <c r="J721" i="12"/>
  <c r="K821" i="12"/>
  <c r="K824" i="12"/>
  <c r="K827" i="12"/>
  <c r="M15" i="13"/>
  <c r="M19" i="13"/>
  <c r="L26" i="13"/>
  <c r="P32" i="13"/>
  <c r="M29" i="13"/>
  <c r="N23" i="13"/>
  <c r="P49" i="13"/>
  <c r="K79" i="13"/>
  <c r="I77" i="13"/>
  <c r="N43" i="11"/>
  <c r="N41" i="11" s="1"/>
  <c r="N183" i="11"/>
  <c r="N181" i="11" s="1"/>
  <c r="K340" i="11"/>
  <c r="L68" i="12"/>
  <c r="O68" i="12" s="1"/>
  <c r="N121" i="12"/>
  <c r="N119" i="12" s="1"/>
  <c r="K355" i="12"/>
  <c r="N26" i="13"/>
  <c r="N16" i="13" s="1"/>
  <c r="N14" i="13" s="1"/>
  <c r="N29" i="13"/>
  <c r="N28" i="13" s="1"/>
  <c r="N43" i="13"/>
  <c r="M56" i="13"/>
  <c r="P56" i="13" s="1"/>
  <c r="P89" i="13"/>
  <c r="P93" i="13"/>
  <c r="O93" i="13"/>
  <c r="N91" i="13"/>
  <c r="I208" i="11"/>
  <c r="K208" i="11" s="1"/>
  <c r="I275" i="11"/>
  <c r="K275" i="11" s="1"/>
  <c r="L330" i="11"/>
  <c r="L328" i="11" s="1"/>
  <c r="M69" i="12"/>
  <c r="P69" i="12" s="1"/>
  <c r="M90" i="12"/>
  <c r="M88" i="12" s="1"/>
  <c r="M317" i="12"/>
  <c r="P317" i="12" s="1"/>
  <c r="M424" i="12"/>
  <c r="P424" i="12" s="1"/>
  <c r="K647" i="12"/>
  <c r="J722" i="12"/>
  <c r="O25" i="13"/>
  <c r="L15" i="13"/>
  <c r="P58" i="13"/>
  <c r="N167" i="10"/>
  <c r="N165" i="10" s="1"/>
  <c r="N69" i="12"/>
  <c r="J143" i="12"/>
  <c r="J131" i="12" s="1"/>
  <c r="N263" i="12"/>
  <c r="N261" i="12" s="1"/>
  <c r="N301" i="12"/>
  <c r="O303" i="12"/>
  <c r="O306" i="12"/>
  <c r="K559" i="12"/>
  <c r="L688" i="12"/>
  <c r="O688" i="12" s="1"/>
  <c r="P74" i="13"/>
  <c r="M72" i="13"/>
  <c r="P72" i="13" s="1"/>
  <c r="K116" i="13"/>
  <c r="L167" i="13"/>
  <c r="I174" i="13"/>
  <c r="M183" i="13"/>
  <c r="I216" i="13"/>
  <c r="K216" i="13" s="1"/>
  <c r="K255" i="13"/>
  <c r="N279" i="13"/>
  <c r="N277" i="13" s="1"/>
  <c r="P285" i="13"/>
  <c r="L300" i="13"/>
  <c r="M317" i="13"/>
  <c r="P348" i="13"/>
  <c r="P350" i="13"/>
  <c r="K360" i="13"/>
  <c r="M125" i="13"/>
  <c r="P125" i="13" s="1"/>
  <c r="L151" i="13"/>
  <c r="N152" i="13"/>
  <c r="M167" i="13"/>
  <c r="L249" i="13"/>
  <c r="O249" i="13" s="1"/>
  <c r="M264" i="13"/>
  <c r="P264" i="13" s="1"/>
  <c r="N267" i="13"/>
  <c r="I275" i="13"/>
  <c r="K275" i="13" s="1"/>
  <c r="P282" i="13"/>
  <c r="M300" i="13"/>
  <c r="O306" i="13"/>
  <c r="O353" i="13"/>
  <c r="L419" i="13"/>
  <c r="K462" i="13"/>
  <c r="I443" i="13"/>
  <c r="K443" i="13" s="1"/>
  <c r="M528" i="13"/>
  <c r="L526" i="13"/>
  <c r="O526" i="13" s="1"/>
  <c r="O528" i="13"/>
  <c r="L121" i="13"/>
  <c r="O121" i="13" s="1"/>
  <c r="M134" i="13"/>
  <c r="O186" i="13"/>
  <c r="N227" i="13"/>
  <c r="M263" i="13"/>
  <c r="J288" i="13"/>
  <c r="J275" i="13" s="1"/>
  <c r="O320" i="13"/>
  <c r="L334" i="13"/>
  <c r="O334" i="13" s="1"/>
  <c r="P336" i="13"/>
  <c r="M330" i="13"/>
  <c r="M347" i="13"/>
  <c r="M351" i="13"/>
  <c r="P351" i="13" s="1"/>
  <c r="M391" i="13"/>
  <c r="P391" i="13" s="1"/>
  <c r="O456" i="13"/>
  <c r="L454" i="13"/>
  <c r="O454" i="13" s="1"/>
  <c r="P555" i="13"/>
  <c r="M545" i="13"/>
  <c r="K99" i="13"/>
  <c r="M121" i="13"/>
  <c r="K244" i="13"/>
  <c r="I237" i="13"/>
  <c r="L404" i="13"/>
  <c r="O124" i="13"/>
  <c r="P166" i="13"/>
  <c r="N470" i="13"/>
  <c r="O472" i="13"/>
  <c r="P472" i="13"/>
  <c r="N469" i="13"/>
  <c r="N467" i="13" s="1"/>
  <c r="P333" i="13"/>
  <c r="O350" i="13"/>
  <c r="K369" i="13"/>
  <c r="O424" i="13"/>
  <c r="P549" i="13"/>
  <c r="O557" i="13"/>
  <c r="P686" i="13"/>
  <c r="M685" i="13"/>
  <c r="P685" i="13" s="1"/>
  <c r="M754" i="13"/>
  <c r="P754" i="13" s="1"/>
  <c r="O787" i="13"/>
  <c r="L786" i="13"/>
  <c r="O786" i="13" s="1"/>
  <c r="I785" i="13"/>
  <c r="K785" i="13" s="1"/>
  <c r="K800" i="13"/>
  <c r="O806" i="13"/>
  <c r="L805" i="13"/>
  <c r="O805" i="13" s="1"/>
  <c r="K651" i="13"/>
  <c r="I628" i="13"/>
  <c r="K628" i="13" s="1"/>
  <c r="K593" i="13"/>
  <c r="O657" i="13"/>
  <c r="L655" i="13"/>
  <c r="O655" i="13" s="1"/>
  <c r="O660" i="13"/>
  <c r="M660" i="13"/>
  <c r="L547" i="13"/>
  <c r="O547" i="13" s="1"/>
  <c r="O549" i="13"/>
  <c r="K560" i="13"/>
  <c r="M634" i="13"/>
  <c r="L632" i="13"/>
  <c r="O632" i="13" s="1"/>
  <c r="L658" i="13"/>
  <c r="O658" i="13" s="1"/>
  <c r="J537" i="13"/>
  <c r="K538" i="13"/>
  <c r="I559" i="13"/>
  <c r="K576" i="13"/>
  <c r="N737" i="13"/>
  <c r="M786" i="13"/>
  <c r="P786" i="13" s="1"/>
  <c r="M805" i="13"/>
  <c r="P805" i="13" s="1"/>
  <c r="L639" i="13"/>
  <c r="O639" i="13" s="1"/>
  <c r="N263" i="9"/>
  <c r="N261" i="9" s="1"/>
  <c r="M122" i="11"/>
  <c r="P122" i="11" s="1"/>
  <c r="M125" i="11"/>
  <c r="P125" i="11" s="1"/>
  <c r="N121" i="11"/>
  <c r="N119" i="11" s="1"/>
  <c r="I148" i="11"/>
  <c r="K148" i="11" s="1"/>
  <c r="I276" i="11"/>
  <c r="K276" i="11" s="1"/>
  <c r="K674" i="11"/>
  <c r="O58" i="12"/>
  <c r="L94" i="12"/>
  <c r="O94" i="12" s="1"/>
  <c r="I112" i="12"/>
  <c r="K112" i="12" s="1"/>
  <c r="L171" i="12"/>
  <c r="O171" i="12" s="1"/>
  <c r="N167" i="12"/>
  <c r="N165" i="12" s="1"/>
  <c r="L209" i="12"/>
  <c r="O209" i="12" s="1"/>
  <c r="N279" i="12"/>
  <c r="N277" i="12" s="1"/>
  <c r="P282" i="12"/>
  <c r="P285" i="12"/>
  <c r="L632" i="7"/>
  <c r="O632" i="7" s="1"/>
  <c r="I86" i="11"/>
  <c r="K86" i="11" s="1"/>
  <c r="P44" i="12"/>
  <c r="M56" i="12"/>
  <c r="M59" i="12"/>
  <c r="P59" i="12" s="1"/>
  <c r="M138" i="12"/>
  <c r="P138" i="12" s="1"/>
  <c r="L198" i="12"/>
  <c r="O198" i="12" s="1"/>
  <c r="N317" i="12"/>
  <c r="N315" i="12" s="1"/>
  <c r="I174" i="12"/>
  <c r="L347" i="12"/>
  <c r="L345" i="12" s="1"/>
  <c r="L446" i="12"/>
  <c r="L231" i="11"/>
  <c r="O46" i="12"/>
  <c r="O170" i="12"/>
  <c r="O186" i="12"/>
  <c r="L228" i="12"/>
  <c r="J288" i="12"/>
  <c r="J275" i="12" s="1"/>
  <c r="L300" i="12"/>
  <c r="O300" i="12" s="1"/>
  <c r="N391" i="12"/>
  <c r="N389" i="12" s="1"/>
  <c r="M404" i="12"/>
  <c r="L408" i="12"/>
  <c r="O408" i="12" s="1"/>
  <c r="K823" i="12"/>
  <c r="K385" i="11"/>
  <c r="I148" i="12"/>
  <c r="K148" i="12" s="1"/>
  <c r="P186" i="12"/>
  <c r="K649" i="12"/>
  <c r="L263" i="9"/>
  <c r="L261" i="9" s="1"/>
  <c r="J721" i="10"/>
  <c r="O137" i="11"/>
  <c r="J143" i="11"/>
  <c r="J131" i="11" s="1"/>
  <c r="N263" i="11"/>
  <c r="N261" i="11" s="1"/>
  <c r="L26" i="12"/>
  <c r="L24" i="12" s="1"/>
  <c r="P46" i="12"/>
  <c r="L55" i="12"/>
  <c r="O61" i="12"/>
  <c r="L90" i="12"/>
  <c r="L88" i="12" s="1"/>
  <c r="K144" i="12"/>
  <c r="O189" i="12"/>
  <c r="L217" i="12"/>
  <c r="O217" i="12" s="1"/>
  <c r="I276" i="12"/>
  <c r="K276" i="12" s="1"/>
  <c r="L405" i="12"/>
  <c r="O405" i="12" s="1"/>
  <c r="K539" i="12"/>
  <c r="J537" i="12"/>
  <c r="J522" i="12" s="1"/>
  <c r="M634" i="12"/>
  <c r="M631" i="12" s="1"/>
  <c r="M629" i="12" s="1"/>
  <c r="P629" i="12" s="1"/>
  <c r="L631" i="12"/>
  <c r="O631" i="12" s="1"/>
  <c r="O634" i="12"/>
  <c r="L658" i="12"/>
  <c r="O658" i="12" s="1"/>
  <c r="L657" i="12"/>
  <c r="K673" i="12"/>
  <c r="K675" i="12"/>
  <c r="K674" i="12"/>
  <c r="K672" i="12"/>
  <c r="J327" i="11"/>
  <c r="K327" i="11" s="1"/>
  <c r="I443" i="11"/>
  <c r="K443" i="11" s="1"/>
  <c r="L639" i="11"/>
  <c r="O639" i="11" s="1"/>
  <c r="M660" i="11"/>
  <c r="P660" i="11" s="1"/>
  <c r="J721" i="11"/>
  <c r="L33" i="12"/>
  <c r="O33" i="12" s="1"/>
  <c r="O71" i="12"/>
  <c r="L121" i="12"/>
  <c r="O121" i="12" s="1"/>
  <c r="O127" i="12"/>
  <c r="O154" i="12"/>
  <c r="L168" i="12"/>
  <c r="O168" i="12" s="1"/>
  <c r="L183" i="12"/>
  <c r="L231" i="12"/>
  <c r="O266" i="12"/>
  <c r="L279" i="12"/>
  <c r="L283" i="12"/>
  <c r="O283" i="12" s="1"/>
  <c r="L318" i="12"/>
  <c r="O318" i="12" s="1"/>
  <c r="K370" i="12"/>
  <c r="M549" i="12"/>
  <c r="M547" i="12" s="1"/>
  <c r="P547" i="12" s="1"/>
  <c r="L546" i="12"/>
  <c r="O546" i="12" s="1"/>
  <c r="O549" i="12"/>
  <c r="I654" i="11"/>
  <c r="K654" i="11" s="1"/>
  <c r="L36" i="12"/>
  <c r="L34" i="12" s="1"/>
  <c r="O34" i="12" s="1"/>
  <c r="N55" i="12"/>
  <c r="N53" i="12" s="1"/>
  <c r="P58" i="12"/>
  <c r="O91" i="12"/>
  <c r="N23" i="12"/>
  <c r="N21" i="12" s="1"/>
  <c r="N134" i="12"/>
  <c r="N132" i="12" s="1"/>
  <c r="M183" i="12"/>
  <c r="O269" i="12"/>
  <c r="K338" i="12"/>
  <c r="K359" i="12"/>
  <c r="K362" i="12"/>
  <c r="J364" i="12"/>
  <c r="L392" i="12"/>
  <c r="O392" i="12" s="1"/>
  <c r="L404" i="12"/>
  <c r="O404" i="12" s="1"/>
  <c r="P331" i="11"/>
  <c r="O351" i="11"/>
  <c r="O353" i="12"/>
  <c r="N351" i="12"/>
  <c r="O351" i="12" s="1"/>
  <c r="M55" i="11"/>
  <c r="M53" i="11" s="1"/>
  <c r="L155" i="11"/>
  <c r="O155" i="11" s="1"/>
  <c r="L230" i="11"/>
  <c r="K628" i="11"/>
  <c r="N56" i="12"/>
  <c r="N26" i="12"/>
  <c r="N24" i="12" s="1"/>
  <c r="L167" i="12"/>
  <c r="L184" i="12"/>
  <c r="O184" i="12" s="1"/>
  <c r="L263" i="12"/>
  <c r="K374" i="12"/>
  <c r="L391" i="12"/>
  <c r="O391" i="12" s="1"/>
  <c r="N404" i="12"/>
  <c r="N402" i="12" s="1"/>
  <c r="M125" i="10"/>
  <c r="P125" i="10" s="1"/>
  <c r="L231" i="10"/>
  <c r="M155" i="11"/>
  <c r="P155" i="11" s="1"/>
  <c r="O124" i="12"/>
  <c r="L229" i="12"/>
  <c r="L280" i="12"/>
  <c r="O280" i="12" s="1"/>
  <c r="L469" i="12"/>
  <c r="L467" i="12" s="1"/>
  <c r="O467" i="12" s="1"/>
  <c r="K576" i="12"/>
  <c r="L789" i="12"/>
  <c r="O789" i="12" s="1"/>
  <c r="K381" i="12"/>
  <c r="O19" i="12"/>
  <c r="O12" i="12"/>
  <c r="O170" i="11"/>
  <c r="N168" i="11"/>
  <c r="O168" i="11" s="1"/>
  <c r="M134" i="12"/>
  <c r="M23" i="12"/>
  <c r="P137" i="12"/>
  <c r="M135" i="12"/>
  <c r="P135" i="12" s="1"/>
  <c r="P807" i="12"/>
  <c r="M805" i="12"/>
  <c r="P805" i="12" s="1"/>
  <c r="I275" i="9"/>
  <c r="K275" i="9" s="1"/>
  <c r="L318" i="9"/>
  <c r="O318" i="9" s="1"/>
  <c r="J721" i="9"/>
  <c r="L43" i="10"/>
  <c r="L41" i="10" s="1"/>
  <c r="K369" i="10"/>
  <c r="K372" i="10"/>
  <c r="L395" i="10"/>
  <c r="O395" i="10" s="1"/>
  <c r="L94" i="11"/>
  <c r="O94" i="11" s="1"/>
  <c r="L331" i="11"/>
  <c r="O331" i="11" s="1"/>
  <c r="M26" i="12"/>
  <c r="M47" i="12"/>
  <c r="P47" i="12" s="1"/>
  <c r="I86" i="12"/>
  <c r="K86" i="12" s="1"/>
  <c r="K98" i="12"/>
  <c r="O166" i="12"/>
  <c r="P170" i="12"/>
  <c r="M168" i="12"/>
  <c r="P168" i="12" s="1"/>
  <c r="L238" i="12"/>
  <c r="O686" i="12"/>
  <c r="P738" i="12"/>
  <c r="M737" i="12"/>
  <c r="P737" i="12" s="1"/>
  <c r="P771" i="12"/>
  <c r="M770" i="12"/>
  <c r="P770" i="12" s="1"/>
  <c r="P788" i="12"/>
  <c r="M786" i="12"/>
  <c r="P786" i="12" s="1"/>
  <c r="N55" i="11"/>
  <c r="N53" i="11" s="1"/>
  <c r="N151" i="11"/>
  <c r="N149" i="11" s="1"/>
  <c r="N155" i="11"/>
  <c r="L348" i="11"/>
  <c r="L347" i="11"/>
  <c r="K79" i="12"/>
  <c r="I77" i="12"/>
  <c r="O173" i="11"/>
  <c r="L171" i="11"/>
  <c r="O171" i="11" s="1"/>
  <c r="O456" i="11"/>
  <c r="L454" i="11"/>
  <c r="O454" i="11" s="1"/>
  <c r="O25" i="12"/>
  <c r="L15" i="12"/>
  <c r="L9" i="12" s="1"/>
  <c r="M43" i="12"/>
  <c r="O133" i="12"/>
  <c r="K215" i="12"/>
  <c r="I208" i="12"/>
  <c r="K208" i="12" s="1"/>
  <c r="O61" i="11"/>
  <c r="O93" i="11"/>
  <c r="M187" i="11"/>
  <c r="P187" i="11" s="1"/>
  <c r="P189" i="11"/>
  <c r="N19" i="12"/>
  <c r="N12" i="12"/>
  <c r="O32" i="12"/>
  <c r="L29" i="12"/>
  <c r="M301" i="12"/>
  <c r="P301" i="12" s="1"/>
  <c r="P303" i="12"/>
  <c r="M300" i="12"/>
  <c r="N334" i="12"/>
  <c r="N330" i="12"/>
  <c r="L347" i="9"/>
  <c r="L345" i="9" s="1"/>
  <c r="I654" i="10"/>
  <c r="K654" i="10" s="1"/>
  <c r="P61" i="11"/>
  <c r="O336" i="11"/>
  <c r="L334" i="11"/>
  <c r="O334" i="11" s="1"/>
  <c r="I433" i="11"/>
  <c r="I417" i="11" s="1"/>
  <c r="K435" i="11"/>
  <c r="O42" i="12"/>
  <c r="L47" i="12"/>
  <c r="O47" i="12" s="1"/>
  <c r="L43" i="12"/>
  <c r="O49" i="12"/>
  <c r="O137" i="12"/>
  <c r="L135" i="12"/>
  <c r="O135" i="12" s="1"/>
  <c r="L134" i="12"/>
  <c r="O134" i="12" s="1"/>
  <c r="O182" i="12"/>
  <c r="O299" i="12"/>
  <c r="M304" i="12"/>
  <c r="P304" i="12" s="1"/>
  <c r="P306" i="12"/>
  <c r="M391" i="11"/>
  <c r="P391" i="11" s="1"/>
  <c r="K822" i="11"/>
  <c r="K825" i="11"/>
  <c r="K828" i="11"/>
  <c r="O44" i="12"/>
  <c r="I76" i="12"/>
  <c r="I87" i="12"/>
  <c r="K87" i="12" s="1"/>
  <c r="N90" i="12"/>
  <c r="N88" i="12" s="1"/>
  <c r="O93" i="12"/>
  <c r="K111" i="12"/>
  <c r="M121" i="12"/>
  <c r="P124" i="12"/>
  <c r="O140" i="12"/>
  <c r="L138" i="12"/>
  <c r="O138" i="12" s="1"/>
  <c r="P173" i="12"/>
  <c r="M171" i="12"/>
  <c r="P171" i="12" s="1"/>
  <c r="O264" i="12"/>
  <c r="P278" i="12"/>
  <c r="K360" i="12"/>
  <c r="K649" i="11"/>
  <c r="L23" i="12"/>
  <c r="L21" i="12" s="1"/>
  <c r="P93" i="12"/>
  <c r="M91" i="12"/>
  <c r="P91" i="12" s="1"/>
  <c r="K145" i="12"/>
  <c r="I143" i="12"/>
  <c r="O150" i="12"/>
  <c r="M152" i="12"/>
  <c r="P152" i="12" s="1"/>
  <c r="P154" i="12"/>
  <c r="K255" i="12"/>
  <c r="I248" i="12"/>
  <c r="K248" i="12" s="1"/>
  <c r="O262" i="12"/>
  <c r="M264" i="12"/>
  <c r="P264" i="12" s="1"/>
  <c r="P266" i="12"/>
  <c r="O323" i="12"/>
  <c r="L317" i="12"/>
  <c r="O317" i="12" s="1"/>
  <c r="O503" i="12"/>
  <c r="L502" i="12"/>
  <c r="O502" i="12" s="1"/>
  <c r="M151" i="11"/>
  <c r="P151" i="11" s="1"/>
  <c r="K338" i="11"/>
  <c r="N348" i="11"/>
  <c r="I130" i="12"/>
  <c r="K130" i="12" s="1"/>
  <c r="K146" i="12"/>
  <c r="M267" i="12"/>
  <c r="P267" i="12" s="1"/>
  <c r="P269" i="12"/>
  <c r="M331" i="12"/>
  <c r="P333" i="12"/>
  <c r="M330" i="12"/>
  <c r="L151" i="11"/>
  <c r="O151" i="11" s="1"/>
  <c r="N300" i="11"/>
  <c r="N298" i="11" s="1"/>
  <c r="O407" i="11"/>
  <c r="K647" i="11"/>
  <c r="M15" i="12"/>
  <c r="N34" i="12"/>
  <c r="P89" i="12"/>
  <c r="P96" i="12"/>
  <c r="M94" i="12"/>
  <c r="P94" i="12" s="1"/>
  <c r="M155" i="12"/>
  <c r="P155" i="12" s="1"/>
  <c r="P157" i="12"/>
  <c r="I190" i="12"/>
  <c r="K190" i="12" s="1"/>
  <c r="M184" i="12"/>
  <c r="P184" i="12" s="1"/>
  <c r="M187" i="12"/>
  <c r="P187" i="12" s="1"/>
  <c r="I233" i="12"/>
  <c r="K233" i="12" s="1"/>
  <c r="M318" i="12"/>
  <c r="P318" i="12" s="1"/>
  <c r="J327" i="12"/>
  <c r="K327" i="12" s="1"/>
  <c r="N347" i="12"/>
  <c r="K385" i="12"/>
  <c r="O787" i="12"/>
  <c r="I785" i="12"/>
  <c r="K785" i="12" s="1"/>
  <c r="K800" i="12"/>
  <c r="O806" i="12"/>
  <c r="L805" i="12"/>
  <c r="O805" i="12" s="1"/>
  <c r="P353" i="12"/>
  <c r="M351" i="12"/>
  <c r="O390" i="12"/>
  <c r="P468" i="12"/>
  <c r="O630" i="12"/>
  <c r="I197" i="12"/>
  <c r="K197" i="12" s="1"/>
  <c r="P755" i="12"/>
  <c r="M754" i="12"/>
  <c r="P754" i="12" s="1"/>
  <c r="I237" i="12"/>
  <c r="L249" i="12"/>
  <c r="O249" i="12" s="1"/>
  <c r="P346" i="12"/>
  <c r="P350" i="12"/>
  <c r="M348" i="12"/>
  <c r="P348" i="12" s="1"/>
  <c r="K379" i="12"/>
  <c r="I442" i="12"/>
  <c r="K442" i="12" s="1"/>
  <c r="K460" i="12"/>
  <c r="M469" i="12"/>
  <c r="P469" i="12" s="1"/>
  <c r="M470" i="12"/>
  <c r="P470" i="12" s="1"/>
  <c r="P472" i="12"/>
  <c r="O632" i="12"/>
  <c r="P687" i="12"/>
  <c r="M685" i="12"/>
  <c r="P685" i="12" s="1"/>
  <c r="N789" i="12"/>
  <c r="P336" i="12"/>
  <c r="M334" i="12"/>
  <c r="P334" i="12" s="1"/>
  <c r="K340" i="12"/>
  <c r="K365" i="12"/>
  <c r="P504" i="12"/>
  <c r="M502" i="12"/>
  <c r="P502" i="12" s="1"/>
  <c r="I592" i="12"/>
  <c r="K592" i="12" s="1"/>
  <c r="K593" i="12"/>
  <c r="M392" i="12"/>
  <c r="P392" i="12" s="1"/>
  <c r="M395" i="12"/>
  <c r="P395" i="12" s="1"/>
  <c r="O403" i="12"/>
  <c r="P407" i="12"/>
  <c r="P410" i="12"/>
  <c r="I434" i="12"/>
  <c r="I443" i="12"/>
  <c r="K443" i="12" s="1"/>
  <c r="P445" i="12"/>
  <c r="L447" i="12"/>
  <c r="O447" i="12" s="1"/>
  <c r="L454" i="12"/>
  <c r="O454" i="12" s="1"/>
  <c r="O472" i="12"/>
  <c r="O524" i="12"/>
  <c r="L533" i="12"/>
  <c r="O533" i="12" s="1"/>
  <c r="I654" i="12"/>
  <c r="K654" i="12" s="1"/>
  <c r="P656" i="12"/>
  <c r="M449" i="12"/>
  <c r="L470" i="12"/>
  <c r="O470" i="12" s="1"/>
  <c r="L477" i="12"/>
  <c r="O477" i="12" s="1"/>
  <c r="L525" i="12"/>
  <c r="O525" i="12" s="1"/>
  <c r="J433" i="12"/>
  <c r="K669" i="12"/>
  <c r="L687" i="12"/>
  <c r="O687" i="12" s="1"/>
  <c r="O264" i="11"/>
  <c r="N90" i="8"/>
  <c r="N88" i="8" s="1"/>
  <c r="O138" i="9"/>
  <c r="N90" i="10"/>
  <c r="N88" i="10" s="1"/>
  <c r="L330" i="10"/>
  <c r="L328" i="10" s="1"/>
  <c r="L43" i="11"/>
  <c r="L41" i="11" s="1"/>
  <c r="M138" i="11"/>
  <c r="P138" i="11" s="1"/>
  <c r="L187" i="11"/>
  <c r="O187" i="11" s="1"/>
  <c r="L198" i="11"/>
  <c r="O198" i="11" s="1"/>
  <c r="L217" i="11"/>
  <c r="O217" i="11" s="1"/>
  <c r="N304" i="11"/>
  <c r="M404" i="11"/>
  <c r="L422" i="11"/>
  <c r="O422" i="11" s="1"/>
  <c r="I522" i="11"/>
  <c r="K522" i="11" s="1"/>
  <c r="L525" i="11"/>
  <c r="O525" i="11" s="1"/>
  <c r="K821" i="11"/>
  <c r="K824" i="11"/>
  <c r="K827" i="11"/>
  <c r="M171" i="10"/>
  <c r="P171" i="10" s="1"/>
  <c r="L56" i="11"/>
  <c r="O56" i="11" s="1"/>
  <c r="I190" i="11"/>
  <c r="K190" i="11" s="1"/>
  <c r="I233" i="11"/>
  <c r="K233" i="11" s="1"/>
  <c r="P282" i="11"/>
  <c r="M347" i="11"/>
  <c r="M405" i="11"/>
  <c r="P405" i="11" s="1"/>
  <c r="L631" i="11"/>
  <c r="O631" i="11" s="1"/>
  <c r="N183" i="10"/>
  <c r="N181" i="10" s="1"/>
  <c r="L33" i="11"/>
  <c r="O33" i="11" s="1"/>
  <c r="L36" i="11"/>
  <c r="O36" i="11" s="1"/>
  <c r="L90" i="11"/>
  <c r="L88" i="11" s="1"/>
  <c r="K144" i="11"/>
  <c r="M152" i="11"/>
  <c r="P152" i="11" s="1"/>
  <c r="L167" i="11"/>
  <c r="L165" i="11" s="1"/>
  <c r="L267" i="11"/>
  <c r="O267" i="11" s="1"/>
  <c r="L283" i="11"/>
  <c r="O283" i="11" s="1"/>
  <c r="N391" i="11"/>
  <c r="N389" i="11" s="1"/>
  <c r="M59" i="11"/>
  <c r="P59" i="11" s="1"/>
  <c r="O71" i="11"/>
  <c r="N68" i="11"/>
  <c r="N66" i="11" s="1"/>
  <c r="P96" i="11"/>
  <c r="I112" i="11"/>
  <c r="K112" i="11" s="1"/>
  <c r="L321" i="11"/>
  <c r="O321" i="11" s="1"/>
  <c r="K355" i="11"/>
  <c r="L392" i="11"/>
  <c r="O392" i="11" s="1"/>
  <c r="M408" i="11"/>
  <c r="P408" i="11" s="1"/>
  <c r="L421" i="11"/>
  <c r="O421" i="11" s="1"/>
  <c r="P93" i="8"/>
  <c r="M72" i="11"/>
  <c r="P72" i="11" s="1"/>
  <c r="P184" i="11"/>
  <c r="K823" i="11"/>
  <c r="K826" i="11"/>
  <c r="L267" i="9"/>
  <c r="O267" i="9" s="1"/>
  <c r="K287" i="9"/>
  <c r="M68" i="10"/>
  <c r="P68" i="10" s="1"/>
  <c r="I112" i="10"/>
  <c r="K112" i="10" s="1"/>
  <c r="O154" i="10"/>
  <c r="L209" i="10"/>
  <c r="O209" i="10" s="1"/>
  <c r="P331" i="10"/>
  <c r="N347" i="10"/>
  <c r="N345" i="10" s="1"/>
  <c r="I628" i="10"/>
  <c r="K628" i="10" s="1"/>
  <c r="L639" i="10"/>
  <c r="O639" i="10" s="1"/>
  <c r="P46" i="11"/>
  <c r="L122" i="11"/>
  <c r="O122" i="11" s="1"/>
  <c r="L134" i="11"/>
  <c r="O134" i="11" s="1"/>
  <c r="N167" i="11"/>
  <c r="N165" i="11" s="1"/>
  <c r="M171" i="11"/>
  <c r="P171" i="11" s="1"/>
  <c r="P173" i="11"/>
  <c r="J365" i="11"/>
  <c r="J364" i="11" s="1"/>
  <c r="K372" i="11"/>
  <c r="N405" i="11"/>
  <c r="N404" i="11"/>
  <c r="N402" i="11" s="1"/>
  <c r="J722" i="11"/>
  <c r="I276" i="10"/>
  <c r="K276" i="10" s="1"/>
  <c r="M23" i="11"/>
  <c r="M21" i="11" s="1"/>
  <c r="L44" i="11"/>
  <c r="N23" i="11"/>
  <c r="N21" i="11" s="1"/>
  <c r="I442" i="11"/>
  <c r="K442" i="11" s="1"/>
  <c r="K460" i="11"/>
  <c r="O397" i="11"/>
  <c r="L391" i="11"/>
  <c r="L395" i="11"/>
  <c r="O395" i="11" s="1"/>
  <c r="N68" i="9"/>
  <c r="N66" i="9" s="1"/>
  <c r="P135" i="9"/>
  <c r="J288" i="9"/>
  <c r="J275" i="9" s="1"/>
  <c r="L331" i="10"/>
  <c r="O331" i="10" s="1"/>
  <c r="K338" i="10"/>
  <c r="N44" i="11"/>
  <c r="O46" i="11"/>
  <c r="L59" i="11"/>
  <c r="O59" i="11" s="1"/>
  <c r="N90" i="11"/>
  <c r="N88" i="11" s="1"/>
  <c r="P91" i="11"/>
  <c r="L183" i="11"/>
  <c r="O186" i="11"/>
  <c r="I216" i="11"/>
  <c r="K216" i="11" s="1"/>
  <c r="K224" i="11"/>
  <c r="L249" i="11"/>
  <c r="O249" i="11" s="1"/>
  <c r="P266" i="11"/>
  <c r="M264" i="11"/>
  <c r="P264" i="11" s="1"/>
  <c r="M279" i="11"/>
  <c r="P279" i="11" s="1"/>
  <c r="M283" i="11"/>
  <c r="P283" i="11" s="1"/>
  <c r="K325" i="11"/>
  <c r="I314" i="11"/>
  <c r="K314" i="11" s="1"/>
  <c r="O449" i="11"/>
  <c r="L446" i="11"/>
  <c r="O446" i="11" s="1"/>
  <c r="O479" i="11"/>
  <c r="L469" i="11"/>
  <c r="L230" i="10"/>
  <c r="L631" i="10"/>
  <c r="O631" i="10" s="1"/>
  <c r="L47" i="11"/>
  <c r="O47" i="11" s="1"/>
  <c r="L91" i="11"/>
  <c r="O91" i="11" s="1"/>
  <c r="M56" i="11"/>
  <c r="P56" i="11" s="1"/>
  <c r="O306" i="11"/>
  <c r="L304" i="11"/>
  <c r="O304" i="11" s="1"/>
  <c r="M43" i="11"/>
  <c r="L152" i="11"/>
  <c r="O152" i="11" s="1"/>
  <c r="L184" i="11"/>
  <c r="O184" i="11" s="1"/>
  <c r="L317" i="11"/>
  <c r="O320" i="11"/>
  <c r="L318" i="11"/>
  <c r="O318" i="11" s="1"/>
  <c r="L238" i="11"/>
  <c r="O238" i="11" s="1"/>
  <c r="I364" i="11"/>
  <c r="N392" i="11"/>
  <c r="L404" i="11"/>
  <c r="L402" i="11" s="1"/>
  <c r="O402" i="11" s="1"/>
  <c r="M634" i="11"/>
  <c r="P634" i="11" s="1"/>
  <c r="L657" i="11"/>
  <c r="O657" i="11" s="1"/>
  <c r="K675" i="11"/>
  <c r="L788" i="11"/>
  <c r="O788" i="11" s="1"/>
  <c r="L229" i="11"/>
  <c r="L408" i="11"/>
  <c r="O408" i="11" s="1"/>
  <c r="L632" i="11"/>
  <c r="L209" i="11"/>
  <c r="O209" i="11" s="1"/>
  <c r="N279" i="11"/>
  <c r="N277" i="11" s="1"/>
  <c r="N317" i="11"/>
  <c r="N315" i="11" s="1"/>
  <c r="K360" i="11"/>
  <c r="K362" i="11"/>
  <c r="L429" i="11"/>
  <c r="O429" i="11" s="1"/>
  <c r="O472" i="11"/>
  <c r="L533" i="11"/>
  <c r="O533" i="11" s="1"/>
  <c r="J537" i="11"/>
  <c r="J522" i="11" s="1"/>
  <c r="L658" i="11"/>
  <c r="O658" i="11" s="1"/>
  <c r="O22" i="11"/>
  <c r="L19" i="11"/>
  <c r="L12" i="11"/>
  <c r="K79" i="11"/>
  <c r="I77" i="11"/>
  <c r="P182" i="11"/>
  <c r="O303" i="11"/>
  <c r="L300" i="11"/>
  <c r="O300" i="11" s="1"/>
  <c r="P323" i="11"/>
  <c r="M321" i="11"/>
  <c r="P321" i="11" s="1"/>
  <c r="N263" i="4"/>
  <c r="L134" i="9"/>
  <c r="L132" i="9" s="1"/>
  <c r="N91" i="10"/>
  <c r="P91" i="10" s="1"/>
  <c r="L94" i="10"/>
  <c r="O94" i="10" s="1"/>
  <c r="I174" i="10"/>
  <c r="M279" i="10"/>
  <c r="P279" i="10" s="1"/>
  <c r="P282" i="10"/>
  <c r="K355" i="10"/>
  <c r="K381" i="10"/>
  <c r="P397" i="10"/>
  <c r="I559" i="10"/>
  <c r="K559" i="10" s="1"/>
  <c r="O127" i="11"/>
  <c r="L121" i="11"/>
  <c r="O121" i="11" s="1"/>
  <c r="N138" i="11"/>
  <c r="N26" i="11"/>
  <c r="N134" i="11"/>
  <c r="N132" i="11" s="1"/>
  <c r="L23" i="11"/>
  <c r="O266" i="11"/>
  <c r="L263" i="11"/>
  <c r="L261" i="11" s="1"/>
  <c r="M330" i="11"/>
  <c r="P333" i="11"/>
  <c r="M318" i="10"/>
  <c r="P318" i="10" s="1"/>
  <c r="O660" i="10"/>
  <c r="I164" i="11"/>
  <c r="K164" i="11" s="1"/>
  <c r="K174" i="11"/>
  <c r="P503" i="11"/>
  <c r="M502" i="11"/>
  <c r="P502" i="11" s="1"/>
  <c r="N300" i="7"/>
  <c r="N298" i="7" s="1"/>
  <c r="M300" i="9"/>
  <c r="M298" i="9" s="1"/>
  <c r="N317" i="9"/>
  <c r="N315" i="9" s="1"/>
  <c r="K288" i="10"/>
  <c r="L300" i="10"/>
  <c r="L298" i="10" s="1"/>
  <c r="O298" i="10" s="1"/>
  <c r="P36" i="11"/>
  <c r="M34" i="11"/>
  <c r="P34" i="11" s="1"/>
  <c r="L72" i="11"/>
  <c r="O72" i="11" s="1"/>
  <c r="O74" i="11"/>
  <c r="L68" i="11"/>
  <c r="L26" i="11"/>
  <c r="M167" i="9"/>
  <c r="M165" i="9" s="1"/>
  <c r="M318" i="9"/>
  <c r="P318" i="9" s="1"/>
  <c r="I628" i="9"/>
  <c r="K628" i="9" s="1"/>
  <c r="M26" i="10"/>
  <c r="M24" i="10" s="1"/>
  <c r="N43" i="10"/>
  <c r="N41" i="10" s="1"/>
  <c r="L90" i="10"/>
  <c r="L88" i="10" s="1"/>
  <c r="K115" i="10"/>
  <c r="M121" i="10"/>
  <c r="P121" i="10" s="1"/>
  <c r="P170" i="10"/>
  <c r="M183" i="10"/>
  <c r="M181" i="10" s="1"/>
  <c r="L229" i="10"/>
  <c r="K362" i="10"/>
  <c r="L405" i="10"/>
  <c r="O405" i="10" s="1"/>
  <c r="L477" i="10"/>
  <c r="O477" i="10" s="1"/>
  <c r="K821" i="10"/>
  <c r="K824" i="10"/>
  <c r="O35" i="11"/>
  <c r="P54" i="11"/>
  <c r="M135" i="11"/>
  <c r="P135" i="11" s="1"/>
  <c r="P137" i="11"/>
  <c r="M134" i="11"/>
  <c r="P134" i="11" s="1"/>
  <c r="O282" i="11"/>
  <c r="L279" i="11"/>
  <c r="P306" i="11"/>
  <c r="M300" i="11"/>
  <c r="L422" i="8"/>
  <c r="O422" i="8" s="1"/>
  <c r="M122" i="10"/>
  <c r="P122" i="10" s="1"/>
  <c r="N151" i="10"/>
  <c r="N149" i="10" s="1"/>
  <c r="L187" i="10"/>
  <c r="O187" i="10" s="1"/>
  <c r="K385" i="10"/>
  <c r="O15" i="11"/>
  <c r="O29" i="11"/>
  <c r="P269" i="11"/>
  <c r="M263" i="11"/>
  <c r="P316" i="11"/>
  <c r="M9" i="11"/>
  <c r="P12" i="11"/>
  <c r="M15" i="11"/>
  <c r="P19" i="11"/>
  <c r="P25" i="11"/>
  <c r="M29" i="11"/>
  <c r="P32" i="11"/>
  <c r="M44" i="11"/>
  <c r="M47" i="11"/>
  <c r="P47" i="11" s="1"/>
  <c r="P58" i="11"/>
  <c r="M69" i="11"/>
  <c r="P69" i="11" s="1"/>
  <c r="N72" i="11"/>
  <c r="O140" i="11"/>
  <c r="K145" i="11"/>
  <c r="I143" i="11"/>
  <c r="P154" i="11"/>
  <c r="P186" i="11"/>
  <c r="L228" i="11"/>
  <c r="I260" i="11"/>
  <c r="K260" i="11" s="1"/>
  <c r="P285" i="11"/>
  <c r="I297" i="11"/>
  <c r="K297" i="11" s="1"/>
  <c r="N330" i="11"/>
  <c r="N328" i="11" s="1"/>
  <c r="O346" i="11"/>
  <c r="O350" i="11"/>
  <c r="O420" i="11"/>
  <c r="I434" i="11"/>
  <c r="K438" i="11"/>
  <c r="L547" i="11"/>
  <c r="O547" i="11" s="1"/>
  <c r="O549" i="11"/>
  <c r="M549" i="11"/>
  <c r="L546" i="11"/>
  <c r="L555" i="11"/>
  <c r="O555" i="11" s="1"/>
  <c r="O557" i="11"/>
  <c r="P687" i="11"/>
  <c r="M685" i="11"/>
  <c r="P685" i="11" s="1"/>
  <c r="P738" i="11"/>
  <c r="M737" i="11"/>
  <c r="P737" i="11" s="1"/>
  <c r="I76" i="11"/>
  <c r="P320" i="11"/>
  <c r="M318" i="11"/>
  <c r="P318" i="11" s="1"/>
  <c r="M26" i="11"/>
  <c r="M68" i="11"/>
  <c r="P68" i="11" s="1"/>
  <c r="K80" i="11"/>
  <c r="I87" i="11"/>
  <c r="K87" i="11" s="1"/>
  <c r="M90" i="11"/>
  <c r="M121" i="11"/>
  <c r="K146" i="11"/>
  <c r="M167" i="11"/>
  <c r="K176" i="11"/>
  <c r="I197" i="11"/>
  <c r="K197" i="11" s="1"/>
  <c r="K244" i="11"/>
  <c r="O353" i="11"/>
  <c r="P394" i="11"/>
  <c r="M392" i="11"/>
  <c r="P392" i="11" s="1"/>
  <c r="L55" i="11"/>
  <c r="I237" i="11"/>
  <c r="K255" i="11"/>
  <c r="I248" i="11"/>
  <c r="K248" i="11" s="1"/>
  <c r="M317" i="11"/>
  <c r="P317" i="11" s="1"/>
  <c r="O329" i="11"/>
  <c r="P346" i="11"/>
  <c r="P420" i="11"/>
  <c r="N12" i="11"/>
  <c r="P93" i="11"/>
  <c r="P170" i="11"/>
  <c r="M183" i="11"/>
  <c r="J226" i="11"/>
  <c r="J180" i="11" s="1"/>
  <c r="O262" i="11"/>
  <c r="J288" i="11"/>
  <c r="J275" i="11" s="1"/>
  <c r="O299" i="11"/>
  <c r="K379" i="11"/>
  <c r="P397" i="11"/>
  <c r="M395" i="11"/>
  <c r="P395" i="11" s="1"/>
  <c r="O333" i="11"/>
  <c r="P336" i="11"/>
  <c r="P353" i="11"/>
  <c r="M351" i="11"/>
  <c r="P351" i="11" s="1"/>
  <c r="K359" i="11"/>
  <c r="K370" i="11"/>
  <c r="K378" i="11"/>
  <c r="P771" i="11"/>
  <c r="M770" i="11"/>
  <c r="P770" i="11" s="1"/>
  <c r="P788" i="11"/>
  <c r="M786" i="11"/>
  <c r="P786" i="11" s="1"/>
  <c r="I785" i="11"/>
  <c r="K785" i="11" s="1"/>
  <c r="K800" i="11"/>
  <c r="O806" i="11"/>
  <c r="L805" i="11"/>
  <c r="O805" i="11" s="1"/>
  <c r="P555" i="11"/>
  <c r="M545" i="11"/>
  <c r="O686" i="11"/>
  <c r="O787" i="11"/>
  <c r="J433" i="11"/>
  <c r="K437" i="11"/>
  <c r="K593" i="11"/>
  <c r="N805" i="11"/>
  <c r="I559" i="11"/>
  <c r="K576" i="11"/>
  <c r="N629" i="11"/>
  <c r="N414" i="11" s="1"/>
  <c r="P755" i="11"/>
  <c r="M754" i="11"/>
  <c r="P754" i="11" s="1"/>
  <c r="P350" i="11"/>
  <c r="M348" i="11"/>
  <c r="K369" i="11"/>
  <c r="M469" i="11"/>
  <c r="M470" i="11"/>
  <c r="P470" i="11" s="1"/>
  <c r="P472" i="11"/>
  <c r="P630" i="11"/>
  <c r="N632" i="11"/>
  <c r="P807" i="11"/>
  <c r="M805" i="11"/>
  <c r="P805" i="11" s="1"/>
  <c r="L447" i="11"/>
  <c r="O447" i="11" s="1"/>
  <c r="L526" i="11"/>
  <c r="O526" i="11" s="1"/>
  <c r="O791" i="11"/>
  <c r="K651" i="11"/>
  <c r="K539" i="11"/>
  <c r="K672" i="11"/>
  <c r="L688" i="11"/>
  <c r="O688" i="11" s="1"/>
  <c r="K669" i="11"/>
  <c r="L687" i="11"/>
  <c r="O687" i="11" s="1"/>
  <c r="O788" i="10"/>
  <c r="L786" i="10"/>
  <c r="O786" i="10" s="1"/>
  <c r="N187" i="10"/>
  <c r="L55" i="8"/>
  <c r="L53" i="8" s="1"/>
  <c r="N263" i="8"/>
  <c r="N261" i="8" s="1"/>
  <c r="N43" i="9"/>
  <c r="N41" i="9" s="1"/>
  <c r="M47" i="9"/>
  <c r="P47" i="9" s="1"/>
  <c r="N318" i="9"/>
  <c r="L91" i="10"/>
  <c r="O186" i="10"/>
  <c r="P189" i="10"/>
  <c r="K215" i="10"/>
  <c r="L263" i="10"/>
  <c r="L261" i="10" s="1"/>
  <c r="M263" i="10"/>
  <c r="M261" i="10" s="1"/>
  <c r="L304" i="10"/>
  <c r="O304" i="10" s="1"/>
  <c r="K360" i="10"/>
  <c r="K435" i="10"/>
  <c r="K674" i="10"/>
  <c r="L789" i="10"/>
  <c r="O789" i="10" s="1"/>
  <c r="M304" i="7"/>
  <c r="P304" i="7" s="1"/>
  <c r="N264" i="9"/>
  <c r="P186" i="10"/>
  <c r="O266" i="10"/>
  <c r="O333" i="10"/>
  <c r="K365" i="10"/>
  <c r="K370" i="10"/>
  <c r="L446" i="10"/>
  <c r="L444" i="10" s="1"/>
  <c r="O444" i="10" s="1"/>
  <c r="O449" i="10"/>
  <c r="O791" i="10"/>
  <c r="L526" i="9"/>
  <c r="O526" i="9" s="1"/>
  <c r="P184" i="10"/>
  <c r="L267" i="10"/>
  <c r="O267" i="10" s="1"/>
  <c r="L347" i="10"/>
  <c r="M444" i="10"/>
  <c r="P444" i="10" s="1"/>
  <c r="P449" i="10"/>
  <c r="L404" i="9"/>
  <c r="L402" i="9" s="1"/>
  <c r="O402" i="9" s="1"/>
  <c r="L477" i="9"/>
  <c r="O477" i="9" s="1"/>
  <c r="L658" i="9"/>
  <c r="O658" i="9" s="1"/>
  <c r="L33" i="10"/>
  <c r="L31" i="10" s="1"/>
  <c r="N55" i="10"/>
  <c r="N53" i="10" s="1"/>
  <c r="P71" i="10"/>
  <c r="M94" i="10"/>
  <c r="P94" i="10" s="1"/>
  <c r="L138" i="10"/>
  <c r="O138" i="10" s="1"/>
  <c r="M134" i="9"/>
  <c r="M132" i="9" s="1"/>
  <c r="K338" i="9"/>
  <c r="O56" i="10"/>
  <c r="M72" i="10"/>
  <c r="P72" i="10" s="1"/>
  <c r="O127" i="10"/>
  <c r="M321" i="10"/>
  <c r="P321" i="10" s="1"/>
  <c r="P333" i="10"/>
  <c r="O353" i="10"/>
  <c r="M408" i="10"/>
  <c r="P408" i="10" s="1"/>
  <c r="K822" i="10"/>
  <c r="K828" i="10"/>
  <c r="K143" i="10"/>
  <c r="I131" i="10"/>
  <c r="K131" i="10" s="1"/>
  <c r="L121" i="9"/>
  <c r="O121" i="9" s="1"/>
  <c r="O410" i="10"/>
  <c r="L404" i="10"/>
  <c r="O404" i="10" s="1"/>
  <c r="L546" i="10"/>
  <c r="O546" i="10" s="1"/>
  <c r="L547" i="10"/>
  <c r="O547" i="10" s="1"/>
  <c r="N55" i="9"/>
  <c r="N53" i="9" s="1"/>
  <c r="M404" i="9"/>
  <c r="P404" i="9" s="1"/>
  <c r="M23" i="10"/>
  <c r="M21" i="10" s="1"/>
  <c r="L36" i="10"/>
  <c r="O36" i="10" s="1"/>
  <c r="M138" i="10"/>
  <c r="P138" i="10" s="1"/>
  <c r="K145" i="10"/>
  <c r="M168" i="10"/>
  <c r="L301" i="10"/>
  <c r="O301" i="10" s="1"/>
  <c r="N318" i="10"/>
  <c r="M330" i="10"/>
  <c r="M328" i="10" s="1"/>
  <c r="L334" i="10"/>
  <c r="O334" i="10" s="1"/>
  <c r="K340" i="10"/>
  <c r="N348" i="10"/>
  <c r="O348" i="10" s="1"/>
  <c r="O350" i="10"/>
  <c r="M549" i="10"/>
  <c r="O303" i="9"/>
  <c r="O333" i="9"/>
  <c r="M405" i="9"/>
  <c r="P405" i="9" s="1"/>
  <c r="L408" i="9"/>
  <c r="O408" i="9" s="1"/>
  <c r="L44" i="10"/>
  <c r="O44" i="10" s="1"/>
  <c r="L47" i="10"/>
  <c r="O47" i="10" s="1"/>
  <c r="M59" i="10"/>
  <c r="P59" i="10" s="1"/>
  <c r="M69" i="10"/>
  <c r="P69" i="10" s="1"/>
  <c r="I87" i="10"/>
  <c r="K87" i="10" s="1"/>
  <c r="P93" i="10"/>
  <c r="M134" i="10"/>
  <c r="L155" i="10"/>
  <c r="O155" i="10" s="1"/>
  <c r="N168" i="10"/>
  <c r="O168" i="10" s="1"/>
  <c r="L171" i="10"/>
  <c r="O171" i="10" s="1"/>
  <c r="M167" i="10"/>
  <c r="M165" i="10" s="1"/>
  <c r="L184" i="10"/>
  <c r="O184" i="10" s="1"/>
  <c r="I260" i="10"/>
  <c r="K260" i="10" s="1"/>
  <c r="L321" i="10"/>
  <c r="O321" i="10" s="1"/>
  <c r="N330" i="10"/>
  <c r="N328" i="10" s="1"/>
  <c r="J327" i="10"/>
  <c r="K327" i="10" s="1"/>
  <c r="L351" i="10"/>
  <c r="O351" i="10" s="1"/>
  <c r="L408" i="10"/>
  <c r="O408" i="10" s="1"/>
  <c r="L655" i="10"/>
  <c r="O655" i="10" s="1"/>
  <c r="K823" i="10"/>
  <c r="L151" i="10"/>
  <c r="O151" i="10" s="1"/>
  <c r="I297" i="10"/>
  <c r="K297" i="10" s="1"/>
  <c r="O303" i="10"/>
  <c r="L391" i="10"/>
  <c r="O391" i="10" s="1"/>
  <c r="O394" i="10"/>
  <c r="O472" i="10"/>
  <c r="L470" i="10"/>
  <c r="O470" i="10" s="1"/>
  <c r="M26" i="9"/>
  <c r="M16" i="9" s="1"/>
  <c r="L525" i="9"/>
  <c r="O525" i="9" s="1"/>
  <c r="P49" i="10"/>
  <c r="O58" i="10"/>
  <c r="O93" i="10"/>
  <c r="M135" i="10"/>
  <c r="P135" i="10" s="1"/>
  <c r="K159" i="10"/>
  <c r="I190" i="10"/>
  <c r="K190" i="10" s="1"/>
  <c r="L198" i="10"/>
  <c r="O198" i="10" s="1"/>
  <c r="L217" i="10"/>
  <c r="O217" i="10" s="1"/>
  <c r="M283" i="10"/>
  <c r="P283" i="10" s="1"/>
  <c r="L317" i="10"/>
  <c r="O317" i="10" s="1"/>
  <c r="P353" i="10"/>
  <c r="J364" i="10"/>
  <c r="L421" i="10"/>
  <c r="O421" i="10" s="1"/>
  <c r="O424" i="10"/>
  <c r="M472" i="10"/>
  <c r="M469" i="10" s="1"/>
  <c r="M467" i="10" s="1"/>
  <c r="P467" i="10" s="1"/>
  <c r="K823" i="6"/>
  <c r="K826" i="6"/>
  <c r="M151" i="8"/>
  <c r="P151" i="8" s="1"/>
  <c r="M72" i="9"/>
  <c r="P72" i="9" s="1"/>
  <c r="P138" i="9"/>
  <c r="K176" i="9"/>
  <c r="N183" i="9"/>
  <c r="N181" i="9" s="1"/>
  <c r="L279" i="9"/>
  <c r="O279" i="9" s="1"/>
  <c r="K385" i="9"/>
  <c r="M43" i="10"/>
  <c r="M55" i="10"/>
  <c r="N68" i="10"/>
  <c r="N66" i="10" s="1"/>
  <c r="M90" i="10"/>
  <c r="K98" i="10"/>
  <c r="J143" i="10"/>
  <c r="J131" i="10" s="1"/>
  <c r="L167" i="10"/>
  <c r="N300" i="10"/>
  <c r="N298" i="10" s="1"/>
  <c r="I364" i="10"/>
  <c r="K379" i="10"/>
  <c r="L392" i="10"/>
  <c r="O392" i="10" s="1"/>
  <c r="M424" i="10"/>
  <c r="P424" i="10" s="1"/>
  <c r="O549" i="10"/>
  <c r="I297" i="7"/>
  <c r="K297" i="7" s="1"/>
  <c r="M121" i="8"/>
  <c r="P121" i="8" s="1"/>
  <c r="L230" i="8"/>
  <c r="K821" i="8"/>
  <c r="K824" i="8"/>
  <c r="K827" i="8"/>
  <c r="O46" i="9"/>
  <c r="N56" i="9"/>
  <c r="O56" i="9" s="1"/>
  <c r="O58" i="9"/>
  <c r="L72" i="9"/>
  <c r="O72" i="9" s="1"/>
  <c r="I112" i="9"/>
  <c r="K112" i="9" s="1"/>
  <c r="M121" i="9"/>
  <c r="P121" i="9" s="1"/>
  <c r="M263" i="9"/>
  <c r="M261" i="9" s="1"/>
  <c r="K340" i="9"/>
  <c r="K460" i="9"/>
  <c r="I442" i="9"/>
  <c r="K442" i="9" s="1"/>
  <c r="K81" i="10"/>
  <c r="I77" i="10"/>
  <c r="L283" i="10"/>
  <c r="O283" i="10" s="1"/>
  <c r="O285" i="10"/>
  <c r="L279" i="10"/>
  <c r="N788" i="10"/>
  <c r="N786" i="10" s="1"/>
  <c r="N789" i="10"/>
  <c r="N33" i="10"/>
  <c r="I785" i="10"/>
  <c r="K785" i="10" s="1"/>
  <c r="K800" i="10"/>
  <c r="N279" i="7"/>
  <c r="N277" i="7" s="1"/>
  <c r="L59" i="9"/>
  <c r="O59" i="9" s="1"/>
  <c r="L122" i="9"/>
  <c r="O122" i="9" s="1"/>
  <c r="L249" i="9"/>
  <c r="O249" i="9" s="1"/>
  <c r="M348" i="9"/>
  <c r="M347" i="9"/>
  <c r="M345" i="9" s="1"/>
  <c r="L121" i="10"/>
  <c r="O121" i="10" s="1"/>
  <c r="O124" i="10"/>
  <c r="N138" i="10"/>
  <c r="N134" i="10"/>
  <c r="N132" i="10" s="1"/>
  <c r="N408" i="10"/>
  <c r="N404" i="10"/>
  <c r="N402" i="10" s="1"/>
  <c r="N280" i="10"/>
  <c r="N279" i="10"/>
  <c r="N277" i="10" s="1"/>
  <c r="O269" i="8"/>
  <c r="I237" i="9"/>
  <c r="K237" i="9" s="1"/>
  <c r="I559" i="9"/>
  <c r="K559" i="9" s="1"/>
  <c r="K576" i="9"/>
  <c r="P19" i="10"/>
  <c r="O137" i="10"/>
  <c r="L134" i="10"/>
  <c r="L135" i="10"/>
  <c r="O135" i="10" s="1"/>
  <c r="O262" i="10"/>
  <c r="P44" i="10"/>
  <c r="O449" i="8"/>
  <c r="K651" i="8"/>
  <c r="L47" i="9"/>
  <c r="O47" i="9" s="1"/>
  <c r="L55" i="9"/>
  <c r="L53" i="9" s="1"/>
  <c r="L348" i="9"/>
  <c r="P350" i="9"/>
  <c r="L392" i="9"/>
  <c r="O392" i="9" s="1"/>
  <c r="L395" i="9"/>
  <c r="O395" i="9" s="1"/>
  <c r="O120" i="10"/>
  <c r="K204" i="10"/>
  <c r="I197" i="10"/>
  <c r="K197" i="10" s="1"/>
  <c r="K559" i="8"/>
  <c r="K823" i="8"/>
  <c r="K826" i="8"/>
  <c r="P323" i="9"/>
  <c r="M321" i="9"/>
  <c r="P321" i="9" s="1"/>
  <c r="O634" i="9"/>
  <c r="L632" i="9"/>
  <c r="O632" i="9" s="1"/>
  <c r="N9" i="10"/>
  <c r="L19" i="10"/>
  <c r="L12" i="10"/>
  <c r="O22" i="10"/>
  <c r="L55" i="10"/>
  <c r="L26" i="10"/>
  <c r="O61" i="10"/>
  <c r="L68" i="10"/>
  <c r="L23" i="10"/>
  <c r="O71" i="10"/>
  <c r="L228" i="10"/>
  <c r="L249" i="10"/>
  <c r="O249" i="10" s="1"/>
  <c r="N267" i="10"/>
  <c r="N263" i="10"/>
  <c r="O660" i="9"/>
  <c r="K822" i="9"/>
  <c r="K828" i="9"/>
  <c r="N26" i="10"/>
  <c r="N16" i="10" s="1"/>
  <c r="N14" i="10" s="1"/>
  <c r="O74" i="10"/>
  <c r="K78" i="10"/>
  <c r="I76" i="10"/>
  <c r="I130" i="10"/>
  <c r="K130" i="10" s="1"/>
  <c r="O150" i="10"/>
  <c r="O170" i="10"/>
  <c r="L183" i="10"/>
  <c r="I216" i="10"/>
  <c r="K216" i="10" s="1"/>
  <c r="L238" i="10"/>
  <c r="I314" i="10"/>
  <c r="K314" i="10" s="1"/>
  <c r="O467" i="10"/>
  <c r="P25" i="10"/>
  <c r="M15" i="10"/>
  <c r="L29" i="10"/>
  <c r="P154" i="10"/>
  <c r="M151" i="10"/>
  <c r="P151" i="10" s="1"/>
  <c r="O264" i="10"/>
  <c r="P266" i="10"/>
  <c r="M264" i="10"/>
  <c r="P264" i="10" s="1"/>
  <c r="P303" i="10"/>
  <c r="M301" i="10"/>
  <c r="P301" i="10" s="1"/>
  <c r="M300" i="10"/>
  <c r="P32" i="10"/>
  <c r="M29" i="10"/>
  <c r="N23" i="10"/>
  <c r="P468" i="10"/>
  <c r="O46" i="10"/>
  <c r="P58" i="10"/>
  <c r="M56" i="10"/>
  <c r="P56" i="10" s="1"/>
  <c r="I233" i="10"/>
  <c r="K233" i="10" s="1"/>
  <c r="K244" i="10"/>
  <c r="I237" i="10"/>
  <c r="K255" i="10"/>
  <c r="I248" i="10"/>
  <c r="K248" i="10" s="1"/>
  <c r="O320" i="10"/>
  <c r="L318" i="10"/>
  <c r="O318" i="10" s="1"/>
  <c r="P329" i="10"/>
  <c r="M12" i="10"/>
  <c r="L15" i="10"/>
  <c r="P46" i="10"/>
  <c r="N121" i="10"/>
  <c r="N119" i="10" s="1"/>
  <c r="K144" i="10"/>
  <c r="P157" i="10"/>
  <c r="M155" i="10"/>
  <c r="P155" i="10" s="1"/>
  <c r="O166" i="10"/>
  <c r="P306" i="10"/>
  <c r="M304" i="10"/>
  <c r="P304" i="10" s="1"/>
  <c r="O316" i="10"/>
  <c r="M317" i="10"/>
  <c r="M348" i="10"/>
  <c r="M347" i="10"/>
  <c r="P350" i="10"/>
  <c r="K374" i="10"/>
  <c r="K540" i="10"/>
  <c r="J537" i="10"/>
  <c r="J522" i="10" s="1"/>
  <c r="P787" i="10"/>
  <c r="M786" i="10"/>
  <c r="P786" i="10" s="1"/>
  <c r="P755" i="10"/>
  <c r="M754" i="10"/>
  <c r="P754" i="10" s="1"/>
  <c r="P269" i="10"/>
  <c r="M267" i="10"/>
  <c r="P267" i="10" s="1"/>
  <c r="O282" i="10"/>
  <c r="P336" i="10"/>
  <c r="P351" i="10"/>
  <c r="K378" i="10"/>
  <c r="M392" i="10"/>
  <c r="P392" i="10" s="1"/>
  <c r="P394" i="10"/>
  <c r="M391" i="10"/>
  <c r="P407" i="10"/>
  <c r="M405" i="10"/>
  <c r="P405" i="10" s="1"/>
  <c r="M404" i="10"/>
  <c r="P404" i="10" s="1"/>
  <c r="N391" i="10"/>
  <c r="N389" i="10" s="1"/>
  <c r="O403" i="10"/>
  <c r="O420" i="10"/>
  <c r="N502" i="10"/>
  <c r="N414" i="10" s="1"/>
  <c r="N505" i="10"/>
  <c r="L632" i="10"/>
  <c r="O632" i="10" s="1"/>
  <c r="O634" i="10"/>
  <c r="N754" i="10"/>
  <c r="P631" i="10"/>
  <c r="M629" i="10"/>
  <c r="P629" i="10" s="1"/>
  <c r="P686" i="10"/>
  <c r="M685" i="10"/>
  <c r="P685" i="10" s="1"/>
  <c r="P806" i="10"/>
  <c r="M805" i="10"/>
  <c r="P805" i="10" s="1"/>
  <c r="K827" i="10"/>
  <c r="I442" i="10"/>
  <c r="K442" i="10" s="1"/>
  <c r="K460" i="10"/>
  <c r="I522" i="10"/>
  <c r="K522" i="10" s="1"/>
  <c r="K537" i="10"/>
  <c r="O630" i="10"/>
  <c r="N737" i="10"/>
  <c r="J433" i="10"/>
  <c r="K438" i="10"/>
  <c r="I434" i="10"/>
  <c r="O469" i="10"/>
  <c r="P504" i="10"/>
  <c r="M502" i="10"/>
  <c r="P502" i="10" s="1"/>
  <c r="I592" i="10"/>
  <c r="K592" i="10" s="1"/>
  <c r="K593" i="10"/>
  <c r="N632" i="10"/>
  <c r="K359" i="10"/>
  <c r="M447" i="10"/>
  <c r="P447" i="10" s="1"/>
  <c r="O503" i="10"/>
  <c r="L502" i="10"/>
  <c r="O502" i="10" s="1"/>
  <c r="N629" i="10"/>
  <c r="N770" i="10"/>
  <c r="I443" i="10"/>
  <c r="K443" i="10" s="1"/>
  <c r="L447" i="10"/>
  <c r="O447" i="10" s="1"/>
  <c r="L454" i="10"/>
  <c r="O454" i="10" s="1"/>
  <c r="L533" i="10"/>
  <c r="O533" i="10" s="1"/>
  <c r="K675" i="10"/>
  <c r="L525" i="10"/>
  <c r="K672" i="10"/>
  <c r="L688" i="10"/>
  <c r="O688" i="10" s="1"/>
  <c r="K669" i="10"/>
  <c r="L687" i="10"/>
  <c r="N317" i="4"/>
  <c r="N315" i="4" s="1"/>
  <c r="L33" i="9"/>
  <c r="L31" i="9" s="1"/>
  <c r="L152" i="9"/>
  <c r="O152" i="9" s="1"/>
  <c r="N184" i="9"/>
  <c r="P184" i="9" s="1"/>
  <c r="L187" i="9"/>
  <c r="O187" i="9" s="1"/>
  <c r="I216" i="9"/>
  <c r="K216" i="9" s="1"/>
  <c r="O306" i="9"/>
  <c r="L330" i="9"/>
  <c r="L328" i="9" s="1"/>
  <c r="K378" i="9"/>
  <c r="K381" i="9"/>
  <c r="K672" i="9"/>
  <c r="K821" i="9"/>
  <c r="K824" i="9"/>
  <c r="K827" i="9"/>
  <c r="I522" i="7"/>
  <c r="K522" i="7" s="1"/>
  <c r="L44" i="9"/>
  <c r="O44" i="9" s="1"/>
  <c r="L155" i="9"/>
  <c r="O155" i="9" s="1"/>
  <c r="M168" i="9"/>
  <c r="P168" i="9" s="1"/>
  <c r="M171" i="9"/>
  <c r="P171" i="9" s="1"/>
  <c r="M187" i="9"/>
  <c r="P187" i="9" s="1"/>
  <c r="O266" i="9"/>
  <c r="M283" i="9"/>
  <c r="P283" i="9" s="1"/>
  <c r="L331" i="9"/>
  <c r="O331" i="9" s="1"/>
  <c r="M183" i="8"/>
  <c r="M181" i="8" s="1"/>
  <c r="M549" i="8"/>
  <c r="M547" i="8" s="1"/>
  <c r="P547" i="8" s="1"/>
  <c r="L94" i="9"/>
  <c r="O94" i="9" s="1"/>
  <c r="M424" i="9"/>
  <c r="M421" i="9" s="1"/>
  <c r="M419" i="9" s="1"/>
  <c r="I522" i="6"/>
  <c r="K522" i="6" s="1"/>
  <c r="M263" i="4"/>
  <c r="M261" i="4" s="1"/>
  <c r="K576" i="8"/>
  <c r="L334" i="9"/>
  <c r="O334" i="9" s="1"/>
  <c r="J327" i="9"/>
  <c r="K327" i="9" s="1"/>
  <c r="O535" i="9"/>
  <c r="L657" i="9"/>
  <c r="O657" i="9" s="1"/>
  <c r="L688" i="9"/>
  <c r="O688" i="9" s="1"/>
  <c r="K340" i="8"/>
  <c r="P353" i="8"/>
  <c r="K378" i="8"/>
  <c r="L547" i="8"/>
  <c r="O547" i="8" s="1"/>
  <c r="I76" i="9"/>
  <c r="K76" i="9" s="1"/>
  <c r="P186" i="9"/>
  <c r="N300" i="9"/>
  <c r="O351" i="9"/>
  <c r="K360" i="9"/>
  <c r="P394" i="9"/>
  <c r="I654" i="9"/>
  <c r="K654" i="9" s="1"/>
  <c r="K823" i="9"/>
  <c r="K309" i="8"/>
  <c r="I297" i="8"/>
  <c r="K297" i="8" s="1"/>
  <c r="K146" i="6"/>
  <c r="K628" i="6"/>
  <c r="M43" i="7"/>
  <c r="M41" i="7" s="1"/>
  <c r="I77" i="9"/>
  <c r="I65" i="9" s="1"/>
  <c r="K65" i="9" s="1"/>
  <c r="K83" i="9"/>
  <c r="L454" i="9"/>
  <c r="O454" i="9" s="1"/>
  <c r="O456" i="9"/>
  <c r="I143" i="9"/>
  <c r="J143" i="9"/>
  <c r="J131" i="9" s="1"/>
  <c r="L134" i="4"/>
  <c r="O134" i="4" s="1"/>
  <c r="L230" i="7"/>
  <c r="M690" i="8"/>
  <c r="M687" i="8" s="1"/>
  <c r="P687" i="8" s="1"/>
  <c r="L688" i="8"/>
  <c r="O688" i="8" s="1"/>
  <c r="K537" i="9"/>
  <c r="I522" i="9"/>
  <c r="K522" i="9" s="1"/>
  <c r="K379" i="7"/>
  <c r="N347" i="8"/>
  <c r="N345" i="8" s="1"/>
  <c r="N348" i="8"/>
  <c r="O348" i="8" s="1"/>
  <c r="O186" i="9"/>
  <c r="L183" i="9"/>
  <c r="L184" i="9"/>
  <c r="L429" i="9"/>
  <c r="O429" i="9" s="1"/>
  <c r="L421" i="9"/>
  <c r="L419" i="9" s="1"/>
  <c r="L36" i="9"/>
  <c r="O36" i="9" s="1"/>
  <c r="O431" i="9"/>
  <c r="M23" i="9"/>
  <c r="O93" i="9"/>
  <c r="L91" i="9"/>
  <c r="O91" i="9" s="1"/>
  <c r="L90" i="9"/>
  <c r="L88" i="9" s="1"/>
  <c r="M151" i="6"/>
  <c r="P151" i="6" s="1"/>
  <c r="O44" i="8"/>
  <c r="M44" i="9"/>
  <c r="P44" i="9" s="1"/>
  <c r="L68" i="9"/>
  <c r="L66" i="9" s="1"/>
  <c r="L231" i="9"/>
  <c r="P351" i="9"/>
  <c r="M55" i="8"/>
  <c r="L300" i="8"/>
  <c r="O300" i="8" s="1"/>
  <c r="M404" i="8"/>
  <c r="P404" i="8" s="1"/>
  <c r="P71" i="9"/>
  <c r="P93" i="9"/>
  <c r="O127" i="9"/>
  <c r="L151" i="9"/>
  <c r="L209" i="9"/>
  <c r="O209" i="9" s="1"/>
  <c r="L264" i="9"/>
  <c r="P336" i="9"/>
  <c r="O353" i="9"/>
  <c r="K372" i="9"/>
  <c r="L391" i="9"/>
  <c r="L546" i="9"/>
  <c r="L151" i="8"/>
  <c r="O151" i="8" s="1"/>
  <c r="L183" i="8"/>
  <c r="L181" i="8" s="1"/>
  <c r="K204" i="8"/>
  <c r="I275" i="8"/>
  <c r="K275" i="8" s="1"/>
  <c r="K288" i="8"/>
  <c r="N167" i="9"/>
  <c r="O170" i="9"/>
  <c r="M279" i="9"/>
  <c r="P279" i="9" s="1"/>
  <c r="P303" i="9"/>
  <c r="O353" i="8"/>
  <c r="K372" i="8"/>
  <c r="M449" i="8"/>
  <c r="M447" i="8" s="1"/>
  <c r="P447" i="8" s="1"/>
  <c r="N69" i="9"/>
  <c r="O69" i="9" s="1"/>
  <c r="N121" i="9"/>
  <c r="N119" i="9" s="1"/>
  <c r="O168" i="9"/>
  <c r="P170" i="9"/>
  <c r="L198" i="9"/>
  <c r="O198" i="9" s="1"/>
  <c r="L228" i="9"/>
  <c r="N279" i="9"/>
  <c r="N277" i="9" s="1"/>
  <c r="O301" i="9"/>
  <c r="O350" i="9"/>
  <c r="K370" i="9"/>
  <c r="N391" i="9"/>
  <c r="N389" i="9" s="1"/>
  <c r="O424" i="9"/>
  <c r="M549" i="9"/>
  <c r="M547" i="9" s="1"/>
  <c r="P547" i="9" s="1"/>
  <c r="K577" i="9"/>
  <c r="M657" i="9"/>
  <c r="K674" i="9"/>
  <c r="N151" i="9"/>
  <c r="N149" i="9" s="1"/>
  <c r="P61" i="9"/>
  <c r="M94" i="9"/>
  <c r="P94" i="9" s="1"/>
  <c r="K100" i="9"/>
  <c r="L171" i="9"/>
  <c r="O171" i="9" s="1"/>
  <c r="I190" i="9"/>
  <c r="K190" i="9" s="1"/>
  <c r="L217" i="9"/>
  <c r="O217" i="9" s="1"/>
  <c r="M280" i="9"/>
  <c r="P280" i="9" s="1"/>
  <c r="L300" i="9"/>
  <c r="K359" i="9"/>
  <c r="K374" i="9"/>
  <c r="L547" i="9"/>
  <c r="O547" i="9" s="1"/>
  <c r="J722" i="9"/>
  <c r="L788" i="9"/>
  <c r="O788" i="9" s="1"/>
  <c r="L526" i="7"/>
  <c r="O526" i="7" s="1"/>
  <c r="I130" i="8"/>
  <c r="K130" i="8" s="1"/>
  <c r="P22" i="9"/>
  <c r="M19" i="9"/>
  <c r="M12" i="9"/>
  <c r="P157" i="9"/>
  <c r="M155" i="9"/>
  <c r="P155" i="9" s="1"/>
  <c r="K204" i="9"/>
  <c r="I197" i="9"/>
  <c r="K197" i="9" s="1"/>
  <c r="O686" i="9"/>
  <c r="P738" i="9"/>
  <c r="M737" i="9"/>
  <c r="P737" i="9" s="1"/>
  <c r="P771" i="9"/>
  <c r="M770" i="9"/>
  <c r="P770" i="9" s="1"/>
  <c r="P788" i="9"/>
  <c r="M786" i="9"/>
  <c r="P786" i="9" s="1"/>
  <c r="P807" i="9"/>
  <c r="M805" i="9"/>
  <c r="P805" i="9" s="1"/>
  <c r="L228" i="6"/>
  <c r="N55" i="7"/>
  <c r="N53" i="7" s="1"/>
  <c r="M155" i="7"/>
  <c r="P155" i="7" s="1"/>
  <c r="L279" i="7"/>
  <c r="O279" i="7" s="1"/>
  <c r="I148" i="8"/>
  <c r="K148" i="8" s="1"/>
  <c r="L249" i="8"/>
  <c r="O249" i="8" s="1"/>
  <c r="L301" i="8"/>
  <c r="O301" i="8" s="1"/>
  <c r="L334" i="8"/>
  <c r="O334" i="8" s="1"/>
  <c r="K462" i="8"/>
  <c r="L687" i="8"/>
  <c r="L685" i="8" s="1"/>
  <c r="O685" i="8" s="1"/>
  <c r="J722" i="8"/>
  <c r="L29" i="9"/>
  <c r="L43" i="9"/>
  <c r="P58" i="9"/>
  <c r="O71" i="9"/>
  <c r="M90" i="9"/>
  <c r="M88" i="9" s="1"/>
  <c r="P137" i="9"/>
  <c r="O140" i="9"/>
  <c r="M183" i="9"/>
  <c r="K215" i="9"/>
  <c r="L280" i="9"/>
  <c r="O280" i="9" s="1"/>
  <c r="O282" i="9"/>
  <c r="I364" i="9"/>
  <c r="K365" i="9"/>
  <c r="J433" i="9"/>
  <c r="J417" i="9" s="1"/>
  <c r="I443" i="9"/>
  <c r="K443" i="9" s="1"/>
  <c r="K462" i="9"/>
  <c r="K539" i="9"/>
  <c r="J537" i="9"/>
  <c r="J522" i="9" s="1"/>
  <c r="M155" i="6"/>
  <c r="P155" i="6" s="1"/>
  <c r="M135" i="8"/>
  <c r="P135" i="8" s="1"/>
  <c r="P140" i="8"/>
  <c r="M334" i="8"/>
  <c r="P334" i="8" s="1"/>
  <c r="K338" i="8"/>
  <c r="J327" i="8"/>
  <c r="K327" i="8" s="1"/>
  <c r="K385" i="8"/>
  <c r="P397" i="8"/>
  <c r="O528" i="8"/>
  <c r="M43" i="9"/>
  <c r="P46" i="9"/>
  <c r="N90" i="9"/>
  <c r="P127" i="9"/>
  <c r="M125" i="9"/>
  <c r="P125" i="9" s="1"/>
  <c r="P150" i="9"/>
  <c r="P154" i="9"/>
  <c r="M152" i="9"/>
  <c r="P152" i="9" s="1"/>
  <c r="L167" i="9"/>
  <c r="L165" i="9" s="1"/>
  <c r="O182" i="9"/>
  <c r="K255" i="9"/>
  <c r="I248" i="9"/>
  <c r="I233" i="9"/>
  <c r="K233" i="9" s="1"/>
  <c r="L283" i="9"/>
  <c r="O283" i="9" s="1"/>
  <c r="O285" i="9"/>
  <c r="N334" i="9"/>
  <c r="N330" i="9"/>
  <c r="L467" i="9"/>
  <c r="P46" i="8"/>
  <c r="L23" i="9"/>
  <c r="L21" i="9" s="1"/>
  <c r="O25" i="9"/>
  <c r="N134" i="9"/>
  <c r="K145" i="9"/>
  <c r="O262" i="9"/>
  <c r="I297" i="9"/>
  <c r="K297" i="9" s="1"/>
  <c r="O323" i="9"/>
  <c r="L317" i="9"/>
  <c r="O317" i="9" s="1"/>
  <c r="L279" i="8"/>
  <c r="O279" i="8" s="1"/>
  <c r="N279" i="8"/>
  <c r="N277" i="8" s="1"/>
  <c r="O331" i="8"/>
  <c r="L351" i="8"/>
  <c r="O351" i="8" s="1"/>
  <c r="J721" i="8"/>
  <c r="L12" i="9"/>
  <c r="L15" i="9"/>
  <c r="M68" i="9"/>
  <c r="K98" i="9"/>
  <c r="P124" i="9"/>
  <c r="M122" i="9"/>
  <c r="P122" i="9" s="1"/>
  <c r="O137" i="9"/>
  <c r="P140" i="9"/>
  <c r="M151" i="9"/>
  <c r="P151" i="9" s="1"/>
  <c r="I164" i="9"/>
  <c r="K164" i="9" s="1"/>
  <c r="O166" i="9"/>
  <c r="L238" i="9"/>
  <c r="L229" i="9"/>
  <c r="P266" i="9"/>
  <c r="M264" i="9"/>
  <c r="J355" i="9"/>
  <c r="K355" i="9" s="1"/>
  <c r="K362" i="9"/>
  <c r="M395" i="9"/>
  <c r="P395" i="9" s="1"/>
  <c r="P397" i="9"/>
  <c r="M391" i="9"/>
  <c r="P391" i="9" s="1"/>
  <c r="M317" i="7"/>
  <c r="P317" i="7" s="1"/>
  <c r="N68" i="8"/>
  <c r="N66" i="8" s="1"/>
  <c r="L280" i="8"/>
  <c r="O280" i="8" s="1"/>
  <c r="I314" i="8"/>
  <c r="K314" i="8" s="1"/>
  <c r="N317" i="8"/>
  <c r="N315" i="8" s="1"/>
  <c r="M321" i="8"/>
  <c r="P321" i="8" s="1"/>
  <c r="N404" i="8"/>
  <c r="N402" i="8" s="1"/>
  <c r="L469" i="8"/>
  <c r="L467" i="8" s="1"/>
  <c r="O467" i="8" s="1"/>
  <c r="K673" i="8"/>
  <c r="N12" i="9"/>
  <c r="M15" i="9"/>
  <c r="L19" i="9"/>
  <c r="N23" i="9"/>
  <c r="L26" i="9"/>
  <c r="O32" i="9"/>
  <c r="N26" i="9"/>
  <c r="N16" i="9" s="1"/>
  <c r="M55" i="9"/>
  <c r="M91" i="9"/>
  <c r="P91" i="9" s="1"/>
  <c r="K99" i="9"/>
  <c r="I130" i="9"/>
  <c r="K130" i="9" s="1"/>
  <c r="L135" i="9"/>
  <c r="O135" i="9" s="1"/>
  <c r="I148" i="9"/>
  <c r="K148" i="9" s="1"/>
  <c r="L230" i="9"/>
  <c r="I260" i="9"/>
  <c r="K260" i="9" s="1"/>
  <c r="M331" i="9"/>
  <c r="P331" i="9" s="1"/>
  <c r="P333" i="9"/>
  <c r="M330" i="9"/>
  <c r="K369" i="9"/>
  <c r="N405" i="9"/>
  <c r="N404" i="9"/>
  <c r="N402" i="9" s="1"/>
  <c r="P445" i="9"/>
  <c r="N33" i="9"/>
  <c r="M267" i="9"/>
  <c r="P267" i="9" s="1"/>
  <c r="M301" i="9"/>
  <c r="P301" i="9" s="1"/>
  <c r="M304" i="9"/>
  <c r="P304" i="9" s="1"/>
  <c r="J364" i="9"/>
  <c r="K379" i="9"/>
  <c r="N392" i="9"/>
  <c r="O407" i="9"/>
  <c r="I434" i="9"/>
  <c r="K466" i="9"/>
  <c r="N469" i="9"/>
  <c r="N467" i="9" s="1"/>
  <c r="I592" i="9"/>
  <c r="K592" i="9" s="1"/>
  <c r="K593" i="9"/>
  <c r="O787" i="9"/>
  <c r="I785" i="9"/>
  <c r="K785" i="9" s="1"/>
  <c r="K800" i="9"/>
  <c r="O806" i="9"/>
  <c r="L805" i="9"/>
  <c r="O805" i="9" s="1"/>
  <c r="M472" i="9"/>
  <c r="O472" i="9"/>
  <c r="O524" i="9"/>
  <c r="P631" i="9"/>
  <c r="M629" i="9"/>
  <c r="P629" i="9" s="1"/>
  <c r="M317" i="9"/>
  <c r="N348" i="9"/>
  <c r="L405" i="9"/>
  <c r="O405" i="9" s="1"/>
  <c r="M408" i="9"/>
  <c r="P408" i="9" s="1"/>
  <c r="N422" i="9"/>
  <c r="O422" i="9" s="1"/>
  <c r="L446" i="9"/>
  <c r="O446" i="9" s="1"/>
  <c r="N447" i="9"/>
  <c r="O447" i="9" s="1"/>
  <c r="M449" i="9"/>
  <c r="L470" i="9"/>
  <c r="O470" i="9" s="1"/>
  <c r="P755" i="9"/>
  <c r="M754" i="9"/>
  <c r="P754" i="9" s="1"/>
  <c r="O630" i="9"/>
  <c r="P687" i="9"/>
  <c r="M685" i="9"/>
  <c r="P685" i="9" s="1"/>
  <c r="N347" i="9"/>
  <c r="P353" i="9"/>
  <c r="N421" i="9"/>
  <c r="I433" i="9"/>
  <c r="O449" i="9"/>
  <c r="P468" i="9"/>
  <c r="N526" i="9"/>
  <c r="N632" i="9"/>
  <c r="M658" i="9"/>
  <c r="P658" i="9" s="1"/>
  <c r="K675" i="9"/>
  <c r="L639" i="9"/>
  <c r="O639" i="9" s="1"/>
  <c r="L631" i="9"/>
  <c r="O631" i="9" s="1"/>
  <c r="K669" i="9"/>
  <c r="L687" i="9"/>
  <c r="O687" i="9" s="1"/>
  <c r="N55" i="8"/>
  <c r="M167" i="8"/>
  <c r="M165" i="8" s="1"/>
  <c r="M263" i="7"/>
  <c r="M261" i="7" s="1"/>
  <c r="L33" i="8"/>
  <c r="O91" i="8"/>
  <c r="N121" i="8"/>
  <c r="N119" i="8" s="1"/>
  <c r="L171" i="8"/>
  <c r="O171" i="8" s="1"/>
  <c r="O186" i="8"/>
  <c r="I216" i="8"/>
  <c r="K216" i="8" s="1"/>
  <c r="L283" i="8"/>
  <c r="O283" i="8" s="1"/>
  <c r="O306" i="8"/>
  <c r="M351" i="8"/>
  <c r="P351" i="8" s="1"/>
  <c r="J537" i="8"/>
  <c r="J522" i="8" s="1"/>
  <c r="L631" i="8"/>
  <c r="O631" i="8" s="1"/>
  <c r="L657" i="8"/>
  <c r="O657" i="8" s="1"/>
  <c r="O690" i="8"/>
  <c r="M43" i="8"/>
  <c r="M41" i="8" s="1"/>
  <c r="L547" i="3"/>
  <c r="O547" i="3" s="1"/>
  <c r="L229" i="7"/>
  <c r="L347" i="7"/>
  <c r="L345" i="7" s="1"/>
  <c r="M44" i="8"/>
  <c r="P44" i="8" s="1"/>
  <c r="M47" i="8"/>
  <c r="P47" i="8" s="1"/>
  <c r="M69" i="8"/>
  <c r="P69" i="8" s="1"/>
  <c r="L94" i="8"/>
  <c r="O94" i="8" s="1"/>
  <c r="O127" i="8"/>
  <c r="M171" i="8"/>
  <c r="P171" i="8" s="1"/>
  <c r="N330" i="8"/>
  <c r="N328" i="8" s="1"/>
  <c r="M424" i="8"/>
  <c r="L546" i="8"/>
  <c r="L544" i="8" s="1"/>
  <c r="O544" i="8" s="1"/>
  <c r="L429" i="8"/>
  <c r="O429" i="8" s="1"/>
  <c r="I174" i="8"/>
  <c r="P331" i="8"/>
  <c r="K674" i="8"/>
  <c r="K271" i="7"/>
  <c r="L72" i="8"/>
  <c r="O72" i="8" s="1"/>
  <c r="I76" i="8"/>
  <c r="K76" i="8" s="1"/>
  <c r="L209" i="8"/>
  <c r="O209" i="8" s="1"/>
  <c r="P394" i="8"/>
  <c r="O407" i="8"/>
  <c r="O410" i="8"/>
  <c r="K669" i="8"/>
  <c r="L421" i="8"/>
  <c r="L419" i="8" s="1"/>
  <c r="O419" i="8" s="1"/>
  <c r="I233" i="7"/>
  <c r="K233" i="7" s="1"/>
  <c r="K673" i="7"/>
  <c r="L90" i="8"/>
  <c r="O93" i="8"/>
  <c r="M134" i="8"/>
  <c r="P134" i="8" s="1"/>
  <c r="K381" i="8"/>
  <c r="L395" i="8"/>
  <c r="O395" i="8" s="1"/>
  <c r="I434" i="8"/>
  <c r="K434" i="8" s="1"/>
  <c r="O333" i="7"/>
  <c r="L331" i="7"/>
  <c r="O331" i="7" s="1"/>
  <c r="K271" i="8"/>
  <c r="I260" i="8"/>
  <c r="K260" i="8" s="1"/>
  <c r="M279" i="8"/>
  <c r="P279" i="8" s="1"/>
  <c r="P282" i="8"/>
  <c r="M280" i="8"/>
  <c r="P280" i="8" s="1"/>
  <c r="J433" i="8"/>
  <c r="K439" i="8"/>
  <c r="O71" i="8"/>
  <c r="L68" i="8"/>
  <c r="O68" i="8" s="1"/>
  <c r="L23" i="8"/>
  <c r="L21" i="8" s="1"/>
  <c r="I87" i="8"/>
  <c r="K87" i="8" s="1"/>
  <c r="K99" i="8"/>
  <c r="L263" i="8"/>
  <c r="O266" i="8"/>
  <c r="L264" i="8"/>
  <c r="O264" i="8" s="1"/>
  <c r="M317" i="8"/>
  <c r="P317" i="8" s="1"/>
  <c r="L422" i="7"/>
  <c r="O422" i="7" s="1"/>
  <c r="O424" i="7"/>
  <c r="N134" i="8"/>
  <c r="N132" i="8" s="1"/>
  <c r="N135" i="8"/>
  <c r="N183" i="8"/>
  <c r="K287" i="8"/>
  <c r="I276" i="8"/>
  <c r="K276" i="8" s="1"/>
  <c r="L639" i="8"/>
  <c r="O639" i="8" s="1"/>
  <c r="O641" i="8"/>
  <c r="M392" i="7"/>
  <c r="P392" i="7" s="1"/>
  <c r="M391" i="7"/>
  <c r="I77" i="8"/>
  <c r="K79" i="8"/>
  <c r="O170" i="8"/>
  <c r="L167" i="8"/>
  <c r="L168" i="8"/>
  <c r="I216" i="6"/>
  <c r="K216" i="6" s="1"/>
  <c r="K224" i="6"/>
  <c r="O61" i="8"/>
  <c r="L59" i="8"/>
  <c r="O59" i="8" s="1"/>
  <c r="M94" i="8"/>
  <c r="P94" i="8" s="1"/>
  <c r="N151" i="8"/>
  <c r="N149" i="8" s="1"/>
  <c r="K193" i="8"/>
  <c r="I190" i="8"/>
  <c r="K190" i="8" s="1"/>
  <c r="L454" i="8"/>
  <c r="O454" i="8" s="1"/>
  <c r="L36" i="8"/>
  <c r="L30" i="8" s="1"/>
  <c r="L28" i="8" s="1"/>
  <c r="O456" i="8"/>
  <c r="L446" i="8"/>
  <c r="L533" i="8"/>
  <c r="O533" i="8" s="1"/>
  <c r="O535" i="8"/>
  <c r="L68" i="5"/>
  <c r="O68" i="5" s="1"/>
  <c r="O138" i="5"/>
  <c r="O690" i="5"/>
  <c r="L687" i="5"/>
  <c r="O687" i="5" s="1"/>
  <c r="O394" i="8"/>
  <c r="L391" i="8"/>
  <c r="L392" i="8"/>
  <c r="O392" i="8" s="1"/>
  <c r="L525" i="8"/>
  <c r="L263" i="6"/>
  <c r="L261" i="6" s="1"/>
  <c r="M55" i="7"/>
  <c r="M53" i="7" s="1"/>
  <c r="L134" i="7"/>
  <c r="O134" i="7" s="1"/>
  <c r="I276" i="7"/>
  <c r="K276" i="7" s="1"/>
  <c r="L391" i="7"/>
  <c r="L389" i="7" s="1"/>
  <c r="O389" i="7" s="1"/>
  <c r="I442" i="7"/>
  <c r="K442" i="7" s="1"/>
  <c r="N26" i="8"/>
  <c r="N16" i="8" s="1"/>
  <c r="N43" i="8"/>
  <c r="N41" i="8" s="1"/>
  <c r="O46" i="8"/>
  <c r="L56" i="8"/>
  <c r="O56" i="8" s="1"/>
  <c r="O58" i="8"/>
  <c r="M90" i="8"/>
  <c r="I112" i="8"/>
  <c r="K112" i="8" s="1"/>
  <c r="N167" i="8"/>
  <c r="N165" i="8" s="1"/>
  <c r="L187" i="8"/>
  <c r="O187" i="8" s="1"/>
  <c r="L231" i="8"/>
  <c r="M263" i="8"/>
  <c r="M261" i="8" s="1"/>
  <c r="N300" i="8"/>
  <c r="N298" i="8" s="1"/>
  <c r="I364" i="7"/>
  <c r="L395" i="7"/>
  <c r="O395" i="7" s="1"/>
  <c r="L688" i="7"/>
  <c r="O688" i="7" s="1"/>
  <c r="L121" i="8"/>
  <c r="O121" i="8" s="1"/>
  <c r="L134" i="8"/>
  <c r="P170" i="8"/>
  <c r="L198" i="8"/>
  <c r="O198" i="8" s="1"/>
  <c r="I208" i="8"/>
  <c r="K208" i="8" s="1"/>
  <c r="L228" i="8"/>
  <c r="L318" i="8"/>
  <c r="O318" i="8" s="1"/>
  <c r="K435" i="8"/>
  <c r="M472" i="8"/>
  <c r="P472" i="8" s="1"/>
  <c r="I654" i="8"/>
  <c r="K654" i="8" s="1"/>
  <c r="L279" i="6"/>
  <c r="O279" i="6" s="1"/>
  <c r="N134" i="7"/>
  <c r="N132" i="7" s="1"/>
  <c r="N151" i="7"/>
  <c r="N149" i="7" s="1"/>
  <c r="O353" i="7"/>
  <c r="K362" i="7"/>
  <c r="J722" i="7"/>
  <c r="K722" i="7" s="1"/>
  <c r="M91" i="8"/>
  <c r="P91" i="8" s="1"/>
  <c r="L217" i="8"/>
  <c r="O217" i="8" s="1"/>
  <c r="M283" i="8"/>
  <c r="P283" i="8" s="1"/>
  <c r="K369" i="8"/>
  <c r="M391" i="8"/>
  <c r="L404" i="8"/>
  <c r="O479" i="8"/>
  <c r="K672" i="8"/>
  <c r="K369" i="6"/>
  <c r="K372" i="6"/>
  <c r="M47" i="7"/>
  <c r="P47" i="7" s="1"/>
  <c r="P351" i="7"/>
  <c r="J433" i="7"/>
  <c r="J417" i="7" s="1"/>
  <c r="L43" i="8"/>
  <c r="L47" i="8"/>
  <c r="O47" i="8" s="1"/>
  <c r="M68" i="8"/>
  <c r="M72" i="8"/>
  <c r="P72" i="8" s="1"/>
  <c r="P186" i="8"/>
  <c r="K822" i="8"/>
  <c r="K825" i="8"/>
  <c r="K828" i="8"/>
  <c r="L138" i="7"/>
  <c r="O138" i="7" s="1"/>
  <c r="I654" i="7"/>
  <c r="K654" i="7" s="1"/>
  <c r="M690" i="7"/>
  <c r="P690" i="7" s="1"/>
  <c r="I86" i="8"/>
  <c r="K86" i="8" s="1"/>
  <c r="K98" i="8"/>
  <c r="M125" i="8"/>
  <c r="P125" i="8" s="1"/>
  <c r="P127" i="8"/>
  <c r="L238" i="8"/>
  <c r="L229" i="8"/>
  <c r="M267" i="8"/>
  <c r="P267" i="8" s="1"/>
  <c r="P269" i="8"/>
  <c r="O299" i="8"/>
  <c r="L321" i="8"/>
  <c r="O321" i="8" s="1"/>
  <c r="O323" i="8"/>
  <c r="L26" i="8"/>
  <c r="L317" i="8"/>
  <c r="P350" i="8"/>
  <c r="M347" i="8"/>
  <c r="P93" i="6"/>
  <c r="K369" i="7"/>
  <c r="M405" i="7"/>
  <c r="P405" i="7" s="1"/>
  <c r="M424" i="7"/>
  <c r="M422" i="7" s="1"/>
  <c r="P422" i="7" s="1"/>
  <c r="L687" i="7"/>
  <c r="O687" i="7" s="1"/>
  <c r="K700" i="7"/>
  <c r="K728" i="7"/>
  <c r="P25" i="8"/>
  <c r="M15" i="8"/>
  <c r="M56" i="8"/>
  <c r="P56" i="8" s="1"/>
  <c r="P58" i="8"/>
  <c r="M23" i="8"/>
  <c r="O120" i="8"/>
  <c r="M152" i="8"/>
  <c r="P152" i="8" s="1"/>
  <c r="P154" i="8"/>
  <c r="M155" i="8"/>
  <c r="P155" i="8" s="1"/>
  <c r="P157" i="8"/>
  <c r="M301" i="8"/>
  <c r="P301" i="8" s="1"/>
  <c r="P303" i="8"/>
  <c r="I364" i="8"/>
  <c r="K365" i="8"/>
  <c r="N414" i="8"/>
  <c r="P96" i="6"/>
  <c r="L228" i="7"/>
  <c r="M334" i="7"/>
  <c r="P334" i="7" s="1"/>
  <c r="K338" i="7"/>
  <c r="K381" i="7"/>
  <c r="M408" i="7"/>
  <c r="P408" i="7" s="1"/>
  <c r="K725" i="7"/>
  <c r="K823" i="7"/>
  <c r="K826" i="7"/>
  <c r="N15" i="8"/>
  <c r="O54" i="8"/>
  <c r="M59" i="8"/>
  <c r="P59" i="8" s="1"/>
  <c r="M26" i="8"/>
  <c r="P61" i="8"/>
  <c r="J143" i="8"/>
  <c r="J131" i="8" s="1"/>
  <c r="K145" i="8"/>
  <c r="I143" i="8"/>
  <c r="K255" i="8"/>
  <c r="I248" i="8"/>
  <c r="K248" i="8" s="1"/>
  <c r="P333" i="8"/>
  <c r="M330" i="8"/>
  <c r="K370" i="6"/>
  <c r="O150" i="8"/>
  <c r="O262" i="8"/>
  <c r="P278" i="8"/>
  <c r="M304" i="8"/>
  <c r="P304" i="8" s="1"/>
  <c r="P306" i="8"/>
  <c r="I442" i="8"/>
  <c r="K442" i="8" s="1"/>
  <c r="K460" i="8"/>
  <c r="P468" i="8"/>
  <c r="P504" i="8"/>
  <c r="M502" i="8"/>
  <c r="P502" i="8" s="1"/>
  <c r="L90" i="7"/>
  <c r="L88" i="7" s="1"/>
  <c r="N121" i="7"/>
  <c r="N119" i="7" s="1"/>
  <c r="I130" i="7"/>
  <c r="K130" i="7" s="1"/>
  <c r="O184" i="7"/>
  <c r="L209" i="7"/>
  <c r="O209" i="7" s="1"/>
  <c r="M472" i="7"/>
  <c r="M470" i="7" s="1"/>
  <c r="P470" i="7" s="1"/>
  <c r="K672" i="7"/>
  <c r="K821" i="7"/>
  <c r="K824" i="7"/>
  <c r="K827" i="7"/>
  <c r="P12" i="8"/>
  <c r="M9" i="8"/>
  <c r="M19" i="8"/>
  <c r="M264" i="8"/>
  <c r="P264" i="8" s="1"/>
  <c r="P266" i="8"/>
  <c r="J374" i="8"/>
  <c r="K374" i="8" s="1"/>
  <c r="I364" i="6"/>
  <c r="P61" i="7"/>
  <c r="P93" i="7"/>
  <c r="M321" i="7"/>
  <c r="P321" i="7" s="1"/>
  <c r="N9" i="8"/>
  <c r="N29" i="8"/>
  <c r="N28" i="8" s="1"/>
  <c r="N31" i="8"/>
  <c r="M122" i="8"/>
  <c r="P122" i="8" s="1"/>
  <c r="P124" i="8"/>
  <c r="N280" i="8"/>
  <c r="N23" i="8"/>
  <c r="M300" i="8"/>
  <c r="N392" i="8"/>
  <c r="N391" i="8"/>
  <c r="N389" i="8" s="1"/>
  <c r="P42" i="8"/>
  <c r="L69" i="8"/>
  <c r="O69" i="8" s="1"/>
  <c r="L135" i="8"/>
  <c r="O135" i="8" s="1"/>
  <c r="L138" i="8"/>
  <c r="O138" i="8" s="1"/>
  <c r="M184" i="8"/>
  <c r="M187" i="8"/>
  <c r="P187" i="8" s="1"/>
  <c r="I233" i="8"/>
  <c r="K233" i="8" s="1"/>
  <c r="M318" i="8"/>
  <c r="P318" i="8" s="1"/>
  <c r="L330" i="8"/>
  <c r="L347" i="8"/>
  <c r="K379" i="8"/>
  <c r="M408" i="8"/>
  <c r="P408" i="8" s="1"/>
  <c r="P410" i="8"/>
  <c r="O503" i="8"/>
  <c r="L502" i="8"/>
  <c r="P755" i="8"/>
  <c r="M754" i="8"/>
  <c r="P754" i="8" s="1"/>
  <c r="P807" i="8"/>
  <c r="M805" i="8"/>
  <c r="P805" i="8" s="1"/>
  <c r="O124" i="8"/>
  <c r="O154" i="8"/>
  <c r="O157" i="8"/>
  <c r="N168" i="8"/>
  <c r="N184" i="8"/>
  <c r="O184" i="8" s="1"/>
  <c r="K370" i="8"/>
  <c r="I785" i="8"/>
  <c r="K785" i="8" s="1"/>
  <c r="K800" i="8"/>
  <c r="O806" i="8"/>
  <c r="L805" i="8"/>
  <c r="O805" i="8" s="1"/>
  <c r="M34" i="8"/>
  <c r="P34" i="8" s="1"/>
  <c r="P631" i="8"/>
  <c r="M629" i="8"/>
  <c r="P629" i="8" s="1"/>
  <c r="I237" i="8"/>
  <c r="M405" i="8"/>
  <c r="P405" i="8" s="1"/>
  <c r="P407" i="8"/>
  <c r="O447" i="8"/>
  <c r="O630" i="8"/>
  <c r="P738" i="8"/>
  <c r="M737" i="8"/>
  <c r="P737" i="8" s="1"/>
  <c r="P771" i="8"/>
  <c r="M770" i="8"/>
  <c r="P770" i="8" s="1"/>
  <c r="P788" i="8"/>
  <c r="M786" i="8"/>
  <c r="P786" i="8" s="1"/>
  <c r="O333" i="8"/>
  <c r="O350" i="8"/>
  <c r="I592" i="8"/>
  <c r="K592" i="8" s="1"/>
  <c r="K593" i="8"/>
  <c r="N632" i="8"/>
  <c r="P686" i="8"/>
  <c r="O787" i="8"/>
  <c r="L786" i="8"/>
  <c r="O786" i="8" s="1"/>
  <c r="O472" i="8"/>
  <c r="K537" i="8"/>
  <c r="O634" i="8"/>
  <c r="O791" i="8"/>
  <c r="O323" i="5"/>
  <c r="L321" i="5"/>
  <c r="O321" i="5" s="1"/>
  <c r="N43" i="6"/>
  <c r="N41" i="6" s="1"/>
  <c r="K99" i="7"/>
  <c r="I87" i="7"/>
  <c r="K87" i="7" s="1"/>
  <c r="P127" i="7"/>
  <c r="M125" i="7"/>
  <c r="P125" i="7" s="1"/>
  <c r="M279" i="4"/>
  <c r="P279" i="4" s="1"/>
  <c r="L263" i="7"/>
  <c r="L261" i="7" s="1"/>
  <c r="O285" i="7"/>
  <c r="L283" i="7"/>
  <c r="O283" i="7" s="1"/>
  <c r="J327" i="7"/>
  <c r="K327" i="7" s="1"/>
  <c r="P397" i="6"/>
  <c r="M395" i="6"/>
  <c r="P395" i="6" s="1"/>
  <c r="P96" i="7"/>
  <c r="M94" i="7"/>
  <c r="P94" i="7" s="1"/>
  <c r="M449" i="7"/>
  <c r="M447" i="7" s="1"/>
  <c r="P447" i="7" s="1"/>
  <c r="L33" i="7"/>
  <c r="L31" i="7" s="1"/>
  <c r="M90" i="2"/>
  <c r="M88" i="2" s="1"/>
  <c r="M264" i="7"/>
  <c r="P264" i="7" s="1"/>
  <c r="P266" i="7"/>
  <c r="P320" i="7"/>
  <c r="M318" i="7"/>
  <c r="P318" i="7" s="1"/>
  <c r="I434" i="7"/>
  <c r="K438" i="7"/>
  <c r="L789" i="7"/>
  <c r="O789" i="7" s="1"/>
  <c r="O791" i="7"/>
  <c r="M263" i="5"/>
  <c r="M261" i="5" s="1"/>
  <c r="K340" i="6"/>
  <c r="L231" i="7"/>
  <c r="N263" i="7"/>
  <c r="N261" i="7" s="1"/>
  <c r="K378" i="7"/>
  <c r="K669" i="7"/>
  <c r="M321" i="5"/>
  <c r="P321" i="5" s="1"/>
  <c r="L198" i="7"/>
  <c r="O198" i="7" s="1"/>
  <c r="L217" i="7"/>
  <c r="O217" i="7" s="1"/>
  <c r="K675" i="7"/>
  <c r="M330" i="6"/>
  <c r="M328" i="6" s="1"/>
  <c r="M44" i="7"/>
  <c r="P44" i="7" s="1"/>
  <c r="M56" i="7"/>
  <c r="M68" i="7"/>
  <c r="P68" i="7" s="1"/>
  <c r="M183" i="7"/>
  <c r="M181" i="7" s="1"/>
  <c r="L317" i="1"/>
  <c r="L315" i="1" s="1"/>
  <c r="P137" i="5"/>
  <c r="L317" i="5"/>
  <c r="O317" i="5" s="1"/>
  <c r="P46" i="6"/>
  <c r="K821" i="6"/>
  <c r="K824" i="6"/>
  <c r="K827" i="6"/>
  <c r="K360" i="7"/>
  <c r="K822" i="7"/>
  <c r="K825" i="7"/>
  <c r="K828" i="7"/>
  <c r="J721" i="3"/>
  <c r="L68" i="4"/>
  <c r="O68" i="4" s="1"/>
  <c r="N318" i="4"/>
  <c r="N134" i="6"/>
  <c r="N132" i="6" s="1"/>
  <c r="I190" i="6"/>
  <c r="K190" i="6" s="1"/>
  <c r="M317" i="6"/>
  <c r="P317" i="6" s="1"/>
  <c r="N56" i="7"/>
  <c r="P58" i="7"/>
  <c r="M69" i="7"/>
  <c r="P69" i="7" s="1"/>
  <c r="N122" i="7"/>
  <c r="K204" i="7"/>
  <c r="K224" i="7"/>
  <c r="M267" i="7"/>
  <c r="P267" i="7" s="1"/>
  <c r="M348" i="7"/>
  <c r="M347" i="7"/>
  <c r="O170" i="6"/>
  <c r="N263" i="6"/>
  <c r="N261" i="6" s="1"/>
  <c r="N317" i="6"/>
  <c r="N315" i="6" s="1"/>
  <c r="P333" i="6"/>
  <c r="J721" i="6"/>
  <c r="L59" i="7"/>
  <c r="O59" i="7" s="1"/>
  <c r="M72" i="7"/>
  <c r="P72" i="7" s="1"/>
  <c r="M90" i="7"/>
  <c r="M88" i="7" s="1"/>
  <c r="K111" i="7"/>
  <c r="L135" i="7"/>
  <c r="O135" i="7" s="1"/>
  <c r="K159" i="7"/>
  <c r="M167" i="7"/>
  <c r="M165" i="7" s="1"/>
  <c r="M184" i="7"/>
  <c r="P184" i="7" s="1"/>
  <c r="M187" i="7"/>
  <c r="P187" i="7" s="1"/>
  <c r="N267" i="7"/>
  <c r="P269" i="7"/>
  <c r="L280" i="7"/>
  <c r="O280" i="7" s="1"/>
  <c r="K288" i="7"/>
  <c r="L688" i="5"/>
  <c r="O688" i="5" s="1"/>
  <c r="I276" i="6"/>
  <c r="K276" i="6" s="1"/>
  <c r="M334" i="6"/>
  <c r="P334" i="6" s="1"/>
  <c r="L404" i="6"/>
  <c r="L402" i="6" s="1"/>
  <c r="O402" i="6" s="1"/>
  <c r="O74" i="7"/>
  <c r="M91" i="7"/>
  <c r="O137" i="7"/>
  <c r="M171" i="7"/>
  <c r="P171" i="7" s="1"/>
  <c r="I190" i="7"/>
  <c r="K190" i="7" s="1"/>
  <c r="O282" i="7"/>
  <c r="M279" i="7"/>
  <c r="P279" i="7" s="1"/>
  <c r="N334" i="7"/>
  <c r="N330" i="7"/>
  <c r="N328" i="7" s="1"/>
  <c r="K372" i="7"/>
  <c r="J365" i="7"/>
  <c r="J364" i="7" s="1"/>
  <c r="L429" i="7"/>
  <c r="O429" i="7" s="1"/>
  <c r="O431" i="7"/>
  <c r="L405" i="6"/>
  <c r="O405" i="6" s="1"/>
  <c r="L408" i="6"/>
  <c r="O408" i="6" s="1"/>
  <c r="O58" i="7"/>
  <c r="K216" i="7"/>
  <c r="N404" i="7"/>
  <c r="N402" i="7" s="1"/>
  <c r="M68" i="3"/>
  <c r="M66" i="3" s="1"/>
  <c r="N151" i="6"/>
  <c r="N149" i="6" s="1"/>
  <c r="O184" i="6"/>
  <c r="N300" i="6"/>
  <c r="N298" i="6" s="1"/>
  <c r="M26" i="7"/>
  <c r="M24" i="7" s="1"/>
  <c r="L56" i="7"/>
  <c r="I77" i="7"/>
  <c r="K77" i="7" s="1"/>
  <c r="L238" i="7"/>
  <c r="O238" i="7" s="1"/>
  <c r="I248" i="7"/>
  <c r="K248" i="7" s="1"/>
  <c r="K260" i="7"/>
  <c r="I275" i="7"/>
  <c r="K275" i="7" s="1"/>
  <c r="O351" i="7"/>
  <c r="K370" i="7"/>
  <c r="K435" i="7"/>
  <c r="K325" i="7"/>
  <c r="L392" i="7"/>
  <c r="O392" i="7" s="1"/>
  <c r="M404" i="7"/>
  <c r="P404" i="7" s="1"/>
  <c r="I433" i="7"/>
  <c r="K359" i="7"/>
  <c r="P15" i="7"/>
  <c r="O71" i="6"/>
  <c r="L187" i="6"/>
  <c r="O187" i="6" s="1"/>
  <c r="L44" i="7"/>
  <c r="O44" i="7" s="1"/>
  <c r="L23" i="7"/>
  <c r="M151" i="7"/>
  <c r="P151" i="7" s="1"/>
  <c r="P154" i="7"/>
  <c r="O170" i="7"/>
  <c r="L167" i="7"/>
  <c r="L168" i="7"/>
  <c r="O262" i="7"/>
  <c r="L454" i="7"/>
  <c r="O454" i="7" s="1"/>
  <c r="L36" i="7"/>
  <c r="O456" i="7"/>
  <c r="K723" i="7"/>
  <c r="J721" i="7"/>
  <c r="K721" i="7" s="1"/>
  <c r="N788" i="7"/>
  <c r="N786" i="7" s="1"/>
  <c r="N789" i="7"/>
  <c r="I785" i="7"/>
  <c r="K785" i="7" s="1"/>
  <c r="K800" i="7"/>
  <c r="K244" i="4"/>
  <c r="L788" i="5"/>
  <c r="O788" i="5" s="1"/>
  <c r="N55" i="6"/>
  <c r="N53" i="6" s="1"/>
  <c r="P61" i="6"/>
  <c r="L72" i="6"/>
  <c r="O72" i="6" s="1"/>
  <c r="K176" i="6"/>
  <c r="L334" i="6"/>
  <c r="O334" i="6" s="1"/>
  <c r="K462" i="6"/>
  <c r="K466" i="6"/>
  <c r="P12" i="7"/>
  <c r="N26" i="7"/>
  <c r="N16" i="7" s="1"/>
  <c r="N14" i="7" s="1"/>
  <c r="O32" i="7"/>
  <c r="L29" i="7"/>
  <c r="N33" i="7"/>
  <c r="P46" i="7"/>
  <c r="O93" i="7"/>
  <c r="L91" i="7"/>
  <c r="M135" i="7"/>
  <c r="P135" i="7" s="1"/>
  <c r="P137" i="7"/>
  <c r="M134" i="7"/>
  <c r="J143" i="7"/>
  <c r="J131" i="7" s="1"/>
  <c r="M152" i="7"/>
  <c r="P152" i="7" s="1"/>
  <c r="O269" i="7"/>
  <c r="L267" i="7"/>
  <c r="O267" i="7" s="1"/>
  <c r="O336" i="7"/>
  <c r="L334" i="7"/>
  <c r="O334" i="7" s="1"/>
  <c r="L330" i="7"/>
  <c r="M264" i="5"/>
  <c r="P331" i="5"/>
  <c r="J143" i="6"/>
  <c r="J131" i="6" s="1"/>
  <c r="O191" i="6"/>
  <c r="O25" i="7"/>
  <c r="L15" i="7"/>
  <c r="I76" i="7"/>
  <c r="K80" i="7"/>
  <c r="I112" i="7"/>
  <c r="K112" i="7" s="1"/>
  <c r="K115" i="7"/>
  <c r="M121" i="7"/>
  <c r="P121" i="7" s="1"/>
  <c r="M23" i="7"/>
  <c r="M21" i="7" s="1"/>
  <c r="P124" i="7"/>
  <c r="N168" i="7"/>
  <c r="P168" i="7" s="1"/>
  <c r="N167" i="7"/>
  <c r="P170" i="7"/>
  <c r="M300" i="7"/>
  <c r="P300" i="7" s="1"/>
  <c r="P303" i="7"/>
  <c r="M279" i="6"/>
  <c r="P279" i="6" s="1"/>
  <c r="M300" i="6"/>
  <c r="P300" i="6" s="1"/>
  <c r="M347" i="6"/>
  <c r="M345" i="6" s="1"/>
  <c r="P348" i="6"/>
  <c r="P353" i="6"/>
  <c r="K360" i="6"/>
  <c r="K378" i="6"/>
  <c r="L19" i="7"/>
  <c r="P22" i="7"/>
  <c r="P35" i="7"/>
  <c r="L43" i="7"/>
  <c r="O46" i="7"/>
  <c r="L47" i="7"/>
  <c r="O47" i="7" s="1"/>
  <c r="L26" i="7"/>
  <c r="L55" i="7"/>
  <c r="L68" i="7"/>
  <c r="O71" i="7"/>
  <c r="N91" i="7"/>
  <c r="N90" i="7"/>
  <c r="M122" i="7"/>
  <c r="P122" i="7" s="1"/>
  <c r="I143" i="7"/>
  <c r="K145" i="7"/>
  <c r="O150" i="7"/>
  <c r="N183" i="7"/>
  <c r="M301" i="7"/>
  <c r="P301" i="7" s="1"/>
  <c r="O320" i="7"/>
  <c r="L317" i="7"/>
  <c r="L318" i="7"/>
  <c r="O318" i="7" s="1"/>
  <c r="N121" i="5"/>
  <c r="N119" i="5" s="1"/>
  <c r="M152" i="5"/>
  <c r="P152" i="5" s="1"/>
  <c r="M121" i="6"/>
  <c r="M119" i="6" s="1"/>
  <c r="P119" i="6" s="1"/>
  <c r="N121" i="6"/>
  <c r="N119" i="6" s="1"/>
  <c r="P184" i="6"/>
  <c r="M280" i="6"/>
  <c r="P280" i="6" s="1"/>
  <c r="M283" i="6"/>
  <c r="P283" i="6" s="1"/>
  <c r="L330" i="6"/>
  <c r="L328" i="6" s="1"/>
  <c r="N391" i="6"/>
  <c r="N389" i="6" s="1"/>
  <c r="M9" i="7"/>
  <c r="M19" i="7"/>
  <c r="N23" i="7"/>
  <c r="P32" i="7"/>
  <c r="M138" i="7"/>
  <c r="P138" i="7" s="1"/>
  <c r="P140" i="7"/>
  <c r="O46" i="6"/>
  <c r="M122" i="6"/>
  <c r="P122" i="6" s="1"/>
  <c r="O333" i="6"/>
  <c r="K365" i="6"/>
  <c r="N395" i="6"/>
  <c r="K559" i="6"/>
  <c r="K568" i="6"/>
  <c r="K577" i="6"/>
  <c r="L12" i="7"/>
  <c r="P25" i="7"/>
  <c r="M29" i="7"/>
  <c r="N43" i="7"/>
  <c r="N41" i="7" s="1"/>
  <c r="N68" i="7"/>
  <c r="N66" i="7" s="1"/>
  <c r="O120" i="7"/>
  <c r="P182" i="7"/>
  <c r="O278" i="7"/>
  <c r="O299" i="7"/>
  <c r="I443" i="7"/>
  <c r="K443" i="7" s="1"/>
  <c r="K462" i="7"/>
  <c r="K98" i="7"/>
  <c r="P120" i="7"/>
  <c r="O124" i="7"/>
  <c r="L122" i="7"/>
  <c r="O122" i="7" s="1"/>
  <c r="P150" i="7"/>
  <c r="O154" i="7"/>
  <c r="L152" i="7"/>
  <c r="O152" i="7" s="1"/>
  <c r="I174" i="7"/>
  <c r="O186" i="7"/>
  <c r="L249" i="7"/>
  <c r="O249" i="7" s="1"/>
  <c r="P299" i="7"/>
  <c r="O303" i="7"/>
  <c r="L301" i="7"/>
  <c r="O301" i="7" s="1"/>
  <c r="O445" i="7"/>
  <c r="N348" i="7"/>
  <c r="O350" i="7"/>
  <c r="N347" i="7"/>
  <c r="O787" i="7"/>
  <c r="L786" i="7"/>
  <c r="O786" i="7" s="1"/>
  <c r="K244" i="7"/>
  <c r="I237" i="7"/>
  <c r="P262" i="7"/>
  <c r="O266" i="7"/>
  <c r="L264" i="7"/>
  <c r="O264" i="7" s="1"/>
  <c r="P285" i="7"/>
  <c r="M283" i="7"/>
  <c r="P283" i="7" s="1"/>
  <c r="N12" i="7"/>
  <c r="L94" i="7"/>
  <c r="O94" i="7" s="1"/>
  <c r="L121" i="7"/>
  <c r="O121" i="7" s="1"/>
  <c r="O127" i="7"/>
  <c r="L125" i="7"/>
  <c r="O125" i="7" s="1"/>
  <c r="L151" i="7"/>
  <c r="O151" i="7" s="1"/>
  <c r="O157" i="7"/>
  <c r="L155" i="7"/>
  <c r="O155" i="7" s="1"/>
  <c r="L171" i="7"/>
  <c r="O171" i="7" s="1"/>
  <c r="L183" i="7"/>
  <c r="P186" i="7"/>
  <c r="L300" i="7"/>
  <c r="O300" i="7" s="1"/>
  <c r="O306" i="7"/>
  <c r="L304" i="7"/>
  <c r="O304" i="7" s="1"/>
  <c r="L321" i="7"/>
  <c r="O321" i="7" s="1"/>
  <c r="P333" i="7"/>
  <c r="M331" i="7"/>
  <c r="P331" i="7" s="1"/>
  <c r="M330" i="7"/>
  <c r="P346" i="7"/>
  <c r="N391" i="7"/>
  <c r="N389" i="7" s="1"/>
  <c r="L408" i="7"/>
  <c r="O408" i="7" s="1"/>
  <c r="O410" i="7"/>
  <c r="O545" i="7"/>
  <c r="L547" i="7"/>
  <c r="O547" i="7" s="1"/>
  <c r="O549" i="7"/>
  <c r="M549" i="7"/>
  <c r="L546" i="7"/>
  <c r="O546" i="7" s="1"/>
  <c r="P738" i="7"/>
  <c r="M737" i="7"/>
  <c r="P737" i="7" s="1"/>
  <c r="I86" i="7"/>
  <c r="K86" i="7" s="1"/>
  <c r="L187" i="7"/>
  <c r="O187" i="7" s="1"/>
  <c r="I208" i="7"/>
  <c r="K208" i="7" s="1"/>
  <c r="P282" i="7"/>
  <c r="M280" i="7"/>
  <c r="P280" i="7" s="1"/>
  <c r="N317" i="7"/>
  <c r="N315" i="7" s="1"/>
  <c r="K355" i="7"/>
  <c r="L447" i="7"/>
  <c r="O447" i="7" s="1"/>
  <c r="O449" i="7"/>
  <c r="L446" i="7"/>
  <c r="O446" i="7" s="1"/>
  <c r="O470" i="7"/>
  <c r="O472" i="7"/>
  <c r="N469" i="7"/>
  <c r="N470" i="7"/>
  <c r="O403" i="7"/>
  <c r="L405" i="7"/>
  <c r="O405" i="7" s="1"/>
  <c r="O407" i="7"/>
  <c r="K592" i="7"/>
  <c r="I628" i="7"/>
  <c r="K628" i="7" s="1"/>
  <c r="K651" i="7"/>
  <c r="N737" i="7"/>
  <c r="P787" i="7"/>
  <c r="M786" i="7"/>
  <c r="P786" i="7" s="1"/>
  <c r="I559" i="7"/>
  <c r="K576" i="7"/>
  <c r="L658" i="7"/>
  <c r="O658" i="7" s="1"/>
  <c r="O660" i="7"/>
  <c r="P806" i="7"/>
  <c r="M805" i="7"/>
  <c r="P805" i="7" s="1"/>
  <c r="J537" i="7"/>
  <c r="J522" i="7" s="1"/>
  <c r="K538" i="7"/>
  <c r="K593" i="7"/>
  <c r="O656" i="7"/>
  <c r="L655" i="7"/>
  <c r="O655" i="7" s="1"/>
  <c r="M660" i="7"/>
  <c r="O557" i="7"/>
  <c r="K577" i="7"/>
  <c r="K594" i="7"/>
  <c r="K340" i="7"/>
  <c r="K374" i="7"/>
  <c r="L404" i="7"/>
  <c r="O404" i="7" s="1"/>
  <c r="M502" i="7"/>
  <c r="P502" i="7" s="1"/>
  <c r="O535" i="7"/>
  <c r="L525" i="7"/>
  <c r="O525" i="7" s="1"/>
  <c r="P555" i="7"/>
  <c r="M545" i="7"/>
  <c r="N629" i="7"/>
  <c r="N685" i="7"/>
  <c r="K726" i="7"/>
  <c r="N770" i="7"/>
  <c r="P350" i="7"/>
  <c r="P353" i="7"/>
  <c r="P394" i="7"/>
  <c r="P397" i="7"/>
  <c r="L469" i="7"/>
  <c r="O469" i="7" s="1"/>
  <c r="L477" i="7"/>
  <c r="O477" i="7" s="1"/>
  <c r="L639" i="7"/>
  <c r="O639" i="7" s="1"/>
  <c r="L421" i="7"/>
  <c r="L631" i="7"/>
  <c r="I87" i="5"/>
  <c r="K87" i="5" s="1"/>
  <c r="L94" i="5"/>
  <c r="O94" i="5" s="1"/>
  <c r="L229" i="5"/>
  <c r="L167" i="6"/>
  <c r="L165" i="6" s="1"/>
  <c r="M167" i="6"/>
  <c r="M165" i="6" s="1"/>
  <c r="M183" i="6"/>
  <c r="M181" i="6" s="1"/>
  <c r="O456" i="6"/>
  <c r="L33" i="6"/>
  <c r="L31" i="6" s="1"/>
  <c r="L639" i="6"/>
  <c r="O639" i="6" s="1"/>
  <c r="K362" i="4"/>
  <c r="L55" i="5"/>
  <c r="L53" i="5" s="1"/>
  <c r="M94" i="5"/>
  <c r="P94" i="5" s="1"/>
  <c r="L171" i="5"/>
  <c r="O171" i="5" s="1"/>
  <c r="L90" i="6"/>
  <c r="L88" i="6" s="1"/>
  <c r="L231" i="6"/>
  <c r="P49" i="6"/>
  <c r="N122" i="6"/>
  <c r="L125" i="6"/>
  <c r="O125" i="6" s="1"/>
  <c r="L171" i="6"/>
  <c r="O171" i="6" s="1"/>
  <c r="I233" i="6"/>
  <c r="K233" i="6" s="1"/>
  <c r="L304" i="6"/>
  <c r="O304" i="6" s="1"/>
  <c r="O791" i="6"/>
  <c r="N90" i="4"/>
  <c r="O93" i="5"/>
  <c r="L209" i="6"/>
  <c r="O209" i="6" s="1"/>
  <c r="P264" i="6"/>
  <c r="O348" i="6"/>
  <c r="L421" i="6"/>
  <c r="L419" i="6" s="1"/>
  <c r="I434" i="6"/>
  <c r="I418" i="6" s="1"/>
  <c r="K418" i="6" s="1"/>
  <c r="K651" i="5"/>
  <c r="K821" i="5"/>
  <c r="K824" i="5"/>
  <c r="P58" i="6"/>
  <c r="I87" i="6"/>
  <c r="K87" i="6" s="1"/>
  <c r="L230" i="6"/>
  <c r="K362" i="6"/>
  <c r="L392" i="6"/>
  <c r="O392" i="6" s="1"/>
  <c r="K438" i="6"/>
  <c r="K699" i="6"/>
  <c r="M391" i="6"/>
  <c r="M392" i="6"/>
  <c r="P392" i="6" s="1"/>
  <c r="N55" i="4"/>
  <c r="N53" i="4" s="1"/>
  <c r="M68" i="5"/>
  <c r="P68" i="5" s="1"/>
  <c r="L90" i="5"/>
  <c r="M122" i="5"/>
  <c r="P122" i="5" s="1"/>
  <c r="O191" i="5"/>
  <c r="I237" i="5"/>
  <c r="K237" i="5" s="1"/>
  <c r="K649" i="5"/>
  <c r="J721" i="5"/>
  <c r="L36" i="6"/>
  <c r="L47" i="6"/>
  <c r="O47" i="6" s="1"/>
  <c r="M56" i="6"/>
  <c r="O303" i="6"/>
  <c r="L301" i="6"/>
  <c r="O301" i="6" s="1"/>
  <c r="O353" i="6"/>
  <c r="I433" i="6"/>
  <c r="I417" i="6" s="1"/>
  <c r="L533" i="6"/>
  <c r="O533" i="6" s="1"/>
  <c r="K271" i="6"/>
  <c r="I260" i="6"/>
  <c r="K260" i="6" s="1"/>
  <c r="I314" i="2"/>
  <c r="K314" i="2" s="1"/>
  <c r="M264" i="4"/>
  <c r="M283" i="4"/>
  <c r="P283" i="4" s="1"/>
  <c r="L91" i="5"/>
  <c r="M334" i="5"/>
  <c r="P334" i="5" s="1"/>
  <c r="I628" i="5"/>
  <c r="K628" i="5" s="1"/>
  <c r="I654" i="5"/>
  <c r="K654" i="5" s="1"/>
  <c r="K673" i="5"/>
  <c r="N56" i="6"/>
  <c r="L59" i="6"/>
  <c r="O59" i="6" s="1"/>
  <c r="L68" i="6"/>
  <c r="O68" i="6" s="1"/>
  <c r="L94" i="6"/>
  <c r="O94" i="6" s="1"/>
  <c r="M134" i="6"/>
  <c r="L135" i="6"/>
  <c r="O135" i="6" s="1"/>
  <c r="L134" i="6"/>
  <c r="O134" i="6" s="1"/>
  <c r="M171" i="6"/>
  <c r="P171" i="6" s="1"/>
  <c r="P173" i="6"/>
  <c r="L183" i="6"/>
  <c r="L181" i="6" s="1"/>
  <c r="O266" i="6"/>
  <c r="L264" i="6"/>
  <c r="O264" i="6" s="1"/>
  <c r="K288" i="6"/>
  <c r="I275" i="6"/>
  <c r="K275" i="6" s="1"/>
  <c r="J288" i="6"/>
  <c r="J275" i="6" s="1"/>
  <c r="L300" i="6"/>
  <c r="O300" i="6" s="1"/>
  <c r="P350" i="6"/>
  <c r="N347" i="6"/>
  <c r="K674" i="6"/>
  <c r="K675" i="6"/>
  <c r="N91" i="6"/>
  <c r="O91" i="6" s="1"/>
  <c r="O93" i="6"/>
  <c r="N26" i="5"/>
  <c r="N16" i="5" s="1"/>
  <c r="L43" i="6"/>
  <c r="P74" i="6"/>
  <c r="O96" i="6"/>
  <c r="K174" i="6"/>
  <c r="I164" i="6"/>
  <c r="K164" i="6" s="1"/>
  <c r="K204" i="6"/>
  <c r="I197" i="6"/>
  <c r="K197" i="6" s="1"/>
  <c r="P394" i="6"/>
  <c r="M660" i="6"/>
  <c r="P660" i="6" s="1"/>
  <c r="L657" i="6"/>
  <c r="L655" i="6" s="1"/>
  <c r="O655" i="6" s="1"/>
  <c r="O44" i="6"/>
  <c r="L347" i="6"/>
  <c r="O350" i="6"/>
  <c r="N68" i="4"/>
  <c r="N66" i="4" s="1"/>
  <c r="N121" i="4"/>
  <c r="N119" i="4" s="1"/>
  <c r="L229" i="4"/>
  <c r="P348" i="4"/>
  <c r="I433" i="5"/>
  <c r="I417" i="5" s="1"/>
  <c r="J722" i="5"/>
  <c r="N26" i="6"/>
  <c r="N16" i="6" s="1"/>
  <c r="N14" i="6" s="1"/>
  <c r="M55" i="6"/>
  <c r="O154" i="6"/>
  <c r="L152" i="6"/>
  <c r="O152" i="6" s="1"/>
  <c r="N351" i="6"/>
  <c r="O351" i="6" s="1"/>
  <c r="O397" i="6"/>
  <c r="L391" i="6"/>
  <c r="L447" i="6"/>
  <c r="O447" i="6" s="1"/>
  <c r="O449" i="6"/>
  <c r="I112" i="6"/>
  <c r="K112" i="6" s="1"/>
  <c r="K115" i="6"/>
  <c r="I442" i="6"/>
  <c r="K442" i="6" s="1"/>
  <c r="K460" i="6"/>
  <c r="N183" i="4"/>
  <c r="N181" i="4" s="1"/>
  <c r="N151" i="5"/>
  <c r="N149" i="5" s="1"/>
  <c r="P303" i="5"/>
  <c r="K370" i="5"/>
  <c r="O58" i="6"/>
  <c r="M90" i="6"/>
  <c r="M88" i="6" s="1"/>
  <c r="P140" i="6"/>
  <c r="L151" i="6"/>
  <c r="O151" i="6" s="1"/>
  <c r="N168" i="6"/>
  <c r="P168" i="6" s="1"/>
  <c r="P170" i="6"/>
  <c r="L198" i="6"/>
  <c r="O198" i="6" s="1"/>
  <c r="I208" i="6"/>
  <c r="K208" i="6" s="1"/>
  <c r="K215" i="6"/>
  <c r="L217" i="6"/>
  <c r="O217" i="6" s="1"/>
  <c r="L249" i="6"/>
  <c r="O249" i="6" s="1"/>
  <c r="L267" i="6"/>
  <c r="O267" i="6" s="1"/>
  <c r="K325" i="6"/>
  <c r="M331" i="6"/>
  <c r="P331" i="6" s="1"/>
  <c r="K338" i="6"/>
  <c r="M405" i="6"/>
  <c r="P405" i="6" s="1"/>
  <c r="M404" i="6"/>
  <c r="L446" i="6"/>
  <c r="O446" i="6" s="1"/>
  <c r="K592" i="6"/>
  <c r="K651" i="6"/>
  <c r="K355" i="6"/>
  <c r="J537" i="6"/>
  <c r="J522" i="6" s="1"/>
  <c r="K561" i="6"/>
  <c r="K576" i="6"/>
  <c r="K649" i="6"/>
  <c r="J722" i="6"/>
  <c r="P137" i="6"/>
  <c r="O140" i="6"/>
  <c r="L238" i="6"/>
  <c r="I297" i="6"/>
  <c r="K297" i="6" s="1"/>
  <c r="M318" i="6"/>
  <c r="P318" i="6" s="1"/>
  <c r="N330" i="6"/>
  <c r="J327" i="6"/>
  <c r="K327" i="6" s="1"/>
  <c r="K374" i="6"/>
  <c r="K647" i="6"/>
  <c r="K700" i="6"/>
  <c r="P189" i="6"/>
  <c r="O331" i="6"/>
  <c r="J364" i="6"/>
  <c r="L422" i="6"/>
  <c r="K560" i="6"/>
  <c r="K569" i="6"/>
  <c r="K822" i="6"/>
  <c r="K825" i="6"/>
  <c r="K828" i="6"/>
  <c r="P278" i="6"/>
  <c r="O320" i="6"/>
  <c r="L318" i="6"/>
  <c r="O318" i="6" s="1"/>
  <c r="L317" i="6"/>
  <c r="O317" i="6" s="1"/>
  <c r="O323" i="6"/>
  <c r="L321" i="6"/>
  <c r="O321" i="6" s="1"/>
  <c r="J722" i="2"/>
  <c r="K355" i="3"/>
  <c r="I559" i="3"/>
  <c r="K559" i="3" s="1"/>
  <c r="P157" i="4"/>
  <c r="M171" i="4"/>
  <c r="P171" i="4" s="1"/>
  <c r="N59" i="5"/>
  <c r="P59" i="5" s="1"/>
  <c r="M69" i="5"/>
  <c r="P69" i="5" s="1"/>
  <c r="P71" i="5"/>
  <c r="N152" i="5"/>
  <c r="L183" i="5"/>
  <c r="L181" i="5" s="1"/>
  <c r="L187" i="5"/>
  <c r="O187" i="5" s="1"/>
  <c r="K359" i="5"/>
  <c r="M405" i="5"/>
  <c r="P405" i="5" s="1"/>
  <c r="O431" i="5"/>
  <c r="O535" i="5"/>
  <c r="K594" i="5"/>
  <c r="O641" i="5"/>
  <c r="L657" i="5"/>
  <c r="O657" i="5" s="1"/>
  <c r="L23" i="6"/>
  <c r="O25" i="6"/>
  <c r="L15" i="6"/>
  <c r="L56" i="6"/>
  <c r="M68" i="6"/>
  <c r="I86" i="6"/>
  <c r="K86" i="6" s="1"/>
  <c r="L121" i="6"/>
  <c r="O121" i="6" s="1"/>
  <c r="K144" i="6"/>
  <c r="K244" i="6"/>
  <c r="O262" i="6"/>
  <c r="N687" i="6"/>
  <c r="N688" i="6"/>
  <c r="I77" i="4"/>
  <c r="I65" i="4" s="1"/>
  <c r="K65" i="4" s="1"/>
  <c r="L789" i="4"/>
  <c r="O789" i="4" s="1"/>
  <c r="M23" i="5"/>
  <c r="M21" i="5" s="1"/>
  <c r="K360" i="5"/>
  <c r="K372" i="5"/>
  <c r="P25" i="6"/>
  <c r="M15" i="6"/>
  <c r="N68" i="6"/>
  <c r="N66" i="6" s="1"/>
  <c r="K145" i="6"/>
  <c r="I143" i="6"/>
  <c r="I237" i="6"/>
  <c r="K255" i="6"/>
  <c r="I248" i="6"/>
  <c r="K248" i="6" s="1"/>
  <c r="P266" i="6"/>
  <c r="O316" i="6"/>
  <c r="I260" i="2"/>
  <c r="K260" i="2" s="1"/>
  <c r="L36" i="5"/>
  <c r="O36" i="5" s="1"/>
  <c r="N90" i="5"/>
  <c r="N88" i="5" s="1"/>
  <c r="O285" i="5"/>
  <c r="L470" i="5"/>
  <c r="N12" i="6"/>
  <c r="L19" i="6"/>
  <c r="O32" i="6"/>
  <c r="L29" i="6"/>
  <c r="L55" i="6"/>
  <c r="P71" i="6"/>
  <c r="M125" i="6"/>
  <c r="P125" i="6" s="1"/>
  <c r="M152" i="6"/>
  <c r="P152" i="6" s="1"/>
  <c r="K159" i="6"/>
  <c r="O186" i="6"/>
  <c r="L229" i="6"/>
  <c r="L280" i="6"/>
  <c r="O280" i="6" s="1"/>
  <c r="O282" i="6"/>
  <c r="J721" i="2"/>
  <c r="P61" i="3"/>
  <c r="I297" i="3"/>
  <c r="K297" i="3" s="1"/>
  <c r="O58" i="5"/>
  <c r="I77" i="5"/>
  <c r="K77" i="5" s="1"/>
  <c r="N91" i="5"/>
  <c r="P91" i="5" s="1"/>
  <c r="M151" i="5"/>
  <c r="K309" i="5"/>
  <c r="K381" i="5"/>
  <c r="L391" i="5"/>
  <c r="O391" i="5" s="1"/>
  <c r="M19" i="6"/>
  <c r="L26" i="6"/>
  <c r="P32" i="6"/>
  <c r="M29" i="6"/>
  <c r="M44" i="6"/>
  <c r="P44" i="6" s="1"/>
  <c r="M23" i="6"/>
  <c r="N90" i="6"/>
  <c r="N88" i="6" s="1"/>
  <c r="P154" i="6"/>
  <c r="N167" i="6"/>
  <c r="N165" i="6" s="1"/>
  <c r="N183" i="6"/>
  <c r="N181" i="6" s="1"/>
  <c r="P186" i="6"/>
  <c r="M263" i="6"/>
  <c r="P269" i="6"/>
  <c r="N279" i="6"/>
  <c r="N277" i="6" s="1"/>
  <c r="L283" i="6"/>
  <c r="O283" i="6" s="1"/>
  <c r="O285" i="6"/>
  <c r="O299" i="6"/>
  <c r="M301" i="6"/>
  <c r="P301" i="6" s="1"/>
  <c r="P303" i="6"/>
  <c r="N405" i="6"/>
  <c r="N404" i="6"/>
  <c r="N402" i="6" s="1"/>
  <c r="K649" i="2"/>
  <c r="J143" i="4"/>
  <c r="J131" i="4" s="1"/>
  <c r="L33" i="5"/>
  <c r="P56" i="5"/>
  <c r="L209" i="5"/>
  <c r="O209" i="5" s="1"/>
  <c r="L230" i="5"/>
  <c r="O791" i="5"/>
  <c r="N19" i="6"/>
  <c r="M26" i="6"/>
  <c r="M24" i="6" s="1"/>
  <c r="N31" i="6"/>
  <c r="M43" i="6"/>
  <c r="N23" i="6"/>
  <c r="N21" i="6" s="1"/>
  <c r="I77" i="6"/>
  <c r="I76" i="6"/>
  <c r="O120" i="6"/>
  <c r="L122" i="6"/>
  <c r="O122" i="6" s="1"/>
  <c r="L155" i="6"/>
  <c r="O155" i="6" s="1"/>
  <c r="M304" i="6"/>
  <c r="P304" i="6" s="1"/>
  <c r="P306" i="6"/>
  <c r="L470" i="6"/>
  <c r="O470" i="6" s="1"/>
  <c r="O472" i="6"/>
  <c r="M472" i="6"/>
  <c r="L469" i="6"/>
  <c r="L467" i="6" s="1"/>
  <c r="O424" i="6"/>
  <c r="N421" i="6"/>
  <c r="N422" i="6"/>
  <c r="N469" i="6"/>
  <c r="N467" i="6" s="1"/>
  <c r="N470" i="6"/>
  <c r="N685" i="6"/>
  <c r="P738" i="6"/>
  <c r="M737" i="6"/>
  <c r="P737" i="6" s="1"/>
  <c r="M321" i="6"/>
  <c r="P321" i="6" s="1"/>
  <c r="K379" i="6"/>
  <c r="K381" i="6"/>
  <c r="N737" i="6"/>
  <c r="I785" i="6"/>
  <c r="K785" i="6" s="1"/>
  <c r="K800" i="6"/>
  <c r="O806" i="6"/>
  <c r="L805" i="6"/>
  <c r="O805" i="6" s="1"/>
  <c r="K359" i="6"/>
  <c r="P503" i="6"/>
  <c r="M502" i="6"/>
  <c r="P502" i="6" s="1"/>
  <c r="L547" i="6"/>
  <c r="O549" i="6"/>
  <c r="M549" i="6"/>
  <c r="N629" i="6"/>
  <c r="L632" i="6"/>
  <c r="O632" i="6" s="1"/>
  <c r="O634" i="6"/>
  <c r="M634" i="6"/>
  <c r="N658" i="6"/>
  <c r="O658" i="6" s="1"/>
  <c r="O660" i="6"/>
  <c r="P771" i="6"/>
  <c r="M770" i="6"/>
  <c r="P770" i="6" s="1"/>
  <c r="N546" i="6"/>
  <c r="N544" i="6" s="1"/>
  <c r="N547" i="6"/>
  <c r="N631" i="6"/>
  <c r="N632" i="6"/>
  <c r="P656" i="6"/>
  <c r="O787" i="6"/>
  <c r="M421" i="6"/>
  <c r="M422" i="6"/>
  <c r="O445" i="6"/>
  <c r="N447" i="6"/>
  <c r="J543" i="6"/>
  <c r="K543" i="6" s="1"/>
  <c r="L546" i="6"/>
  <c r="O546" i="6" s="1"/>
  <c r="L631" i="6"/>
  <c r="O631" i="6" s="1"/>
  <c r="N655" i="6"/>
  <c r="O690" i="6"/>
  <c r="P755" i="6"/>
  <c r="M754" i="6"/>
  <c r="P754" i="6" s="1"/>
  <c r="P407" i="6"/>
  <c r="P410" i="6"/>
  <c r="J433" i="6"/>
  <c r="J417" i="6" s="1"/>
  <c r="M444" i="6"/>
  <c r="P444" i="6" s="1"/>
  <c r="L477" i="6"/>
  <c r="O477" i="6" s="1"/>
  <c r="L525" i="6"/>
  <c r="O525" i="6" s="1"/>
  <c r="K538" i="6"/>
  <c r="K672" i="6"/>
  <c r="L688" i="6"/>
  <c r="O688" i="6" s="1"/>
  <c r="M690" i="6"/>
  <c r="M786" i="6"/>
  <c r="P786" i="6" s="1"/>
  <c r="M805" i="6"/>
  <c r="P805" i="6" s="1"/>
  <c r="K593" i="6"/>
  <c r="I654" i="6"/>
  <c r="K654" i="6" s="1"/>
  <c r="K669" i="6"/>
  <c r="K673" i="6"/>
  <c r="L687" i="6"/>
  <c r="I260" i="5"/>
  <c r="K260" i="5" s="1"/>
  <c r="K271" i="5"/>
  <c r="O333" i="5"/>
  <c r="L331" i="5"/>
  <c r="O331" i="5" s="1"/>
  <c r="N391" i="5"/>
  <c r="N389" i="5" s="1"/>
  <c r="N392" i="5"/>
  <c r="N69" i="4"/>
  <c r="O348" i="4"/>
  <c r="L469" i="4"/>
  <c r="O469" i="4" s="1"/>
  <c r="O170" i="5"/>
  <c r="L168" i="5"/>
  <c r="O168" i="5" s="1"/>
  <c r="K378" i="5"/>
  <c r="K647" i="5"/>
  <c r="M94" i="2"/>
  <c r="P94" i="2" s="1"/>
  <c r="L23" i="5"/>
  <c r="M90" i="5"/>
  <c r="M88" i="5" s="1"/>
  <c r="O157" i="5"/>
  <c r="L155" i="5"/>
  <c r="O155" i="5" s="1"/>
  <c r="L228" i="1"/>
  <c r="L231" i="1"/>
  <c r="I208" i="3"/>
  <c r="K208" i="3" s="1"/>
  <c r="L155" i="4"/>
  <c r="O155" i="4" s="1"/>
  <c r="L404" i="4"/>
  <c r="O404" i="4" s="1"/>
  <c r="M43" i="5"/>
  <c r="M41" i="5" s="1"/>
  <c r="L56" i="5"/>
  <c r="O56" i="5" s="1"/>
  <c r="K83" i="5"/>
  <c r="L279" i="5"/>
  <c r="O279" i="5" s="1"/>
  <c r="O282" i="5"/>
  <c r="L280" i="5"/>
  <c r="O280" i="5" s="1"/>
  <c r="L348" i="5"/>
  <c r="L347" i="5"/>
  <c r="L345" i="5" s="1"/>
  <c r="K437" i="5"/>
  <c r="J433" i="5"/>
  <c r="J417" i="5" s="1"/>
  <c r="M470" i="5"/>
  <c r="P472" i="5"/>
  <c r="M469" i="5"/>
  <c r="M467" i="5" s="1"/>
  <c r="N55" i="5"/>
  <c r="O61" i="5"/>
  <c r="P397" i="5"/>
  <c r="M395" i="5"/>
  <c r="P395" i="5" s="1"/>
  <c r="P318" i="1"/>
  <c r="L317" i="3"/>
  <c r="L315" i="3" s="1"/>
  <c r="M395" i="3"/>
  <c r="P395" i="3" s="1"/>
  <c r="J722" i="3"/>
  <c r="L788" i="3"/>
  <c r="O788" i="3" s="1"/>
  <c r="N43" i="4"/>
  <c r="N41" i="4" s="1"/>
  <c r="M134" i="4"/>
  <c r="P134" i="4" s="1"/>
  <c r="M44" i="5"/>
  <c r="P44" i="5" s="1"/>
  <c r="P46" i="5"/>
  <c r="L547" i="5"/>
  <c r="M549" i="5"/>
  <c r="M301" i="5"/>
  <c r="P301" i="5" s="1"/>
  <c r="N300" i="5"/>
  <c r="N298" i="5" s="1"/>
  <c r="L395" i="5"/>
  <c r="O395" i="5" s="1"/>
  <c r="K674" i="5"/>
  <c r="P125" i="5"/>
  <c r="P138" i="5"/>
  <c r="M155" i="5"/>
  <c r="P155" i="5" s="1"/>
  <c r="I190" i="5"/>
  <c r="K190" i="5" s="1"/>
  <c r="K379" i="5"/>
  <c r="K577" i="5"/>
  <c r="K669" i="5"/>
  <c r="L404" i="5"/>
  <c r="O404" i="5" s="1"/>
  <c r="O479" i="5"/>
  <c r="M135" i="5"/>
  <c r="O140" i="5"/>
  <c r="L152" i="5"/>
  <c r="O152" i="5" s="1"/>
  <c r="P170" i="5"/>
  <c r="K462" i="5"/>
  <c r="O266" i="5"/>
  <c r="P269" i="3"/>
  <c r="M279" i="3"/>
  <c r="M277" i="3" s="1"/>
  <c r="L55" i="4"/>
  <c r="L53" i="4" s="1"/>
  <c r="L121" i="4"/>
  <c r="O121" i="4" s="1"/>
  <c r="N134" i="4"/>
  <c r="N132" i="4" s="1"/>
  <c r="L347" i="4"/>
  <c r="L345" i="4" s="1"/>
  <c r="O407" i="4"/>
  <c r="M47" i="5"/>
  <c r="P47" i="5" s="1"/>
  <c r="P49" i="5"/>
  <c r="M55" i="5"/>
  <c r="L59" i="5"/>
  <c r="P74" i="5"/>
  <c r="M72" i="5"/>
  <c r="P72" i="5" s="1"/>
  <c r="K176" i="5"/>
  <c r="P266" i="5"/>
  <c r="J327" i="5"/>
  <c r="K327" i="5" s="1"/>
  <c r="K338" i="5"/>
  <c r="N404" i="5"/>
  <c r="N402" i="5" s="1"/>
  <c r="N405" i="5"/>
  <c r="N122" i="5"/>
  <c r="N317" i="2"/>
  <c r="N315" i="2" s="1"/>
  <c r="I233" i="3"/>
  <c r="K233" i="3" s="1"/>
  <c r="I112" i="4"/>
  <c r="K112" i="4" s="1"/>
  <c r="N122" i="4"/>
  <c r="O124" i="4"/>
  <c r="P397" i="4"/>
  <c r="J433" i="4"/>
  <c r="J417" i="4" s="1"/>
  <c r="L546" i="4"/>
  <c r="O546" i="4" s="1"/>
  <c r="N69" i="5"/>
  <c r="N68" i="5"/>
  <c r="N66" i="5" s="1"/>
  <c r="O320" i="5"/>
  <c r="L318" i="5"/>
  <c r="O318" i="5" s="1"/>
  <c r="M267" i="5"/>
  <c r="P267" i="5" s="1"/>
  <c r="P269" i="5"/>
  <c r="M280" i="4"/>
  <c r="P280" i="4" s="1"/>
  <c r="P320" i="4"/>
  <c r="K355" i="4"/>
  <c r="L391" i="4"/>
  <c r="O391" i="4" s="1"/>
  <c r="L631" i="4"/>
  <c r="L629" i="4" s="1"/>
  <c r="O629" i="4" s="1"/>
  <c r="K287" i="5"/>
  <c r="I276" i="5"/>
  <c r="K276" i="5" s="1"/>
  <c r="P333" i="5"/>
  <c r="M330" i="5"/>
  <c r="M328" i="5" s="1"/>
  <c r="K374" i="5"/>
  <c r="I364" i="5"/>
  <c r="L526" i="5"/>
  <c r="O526" i="5" s="1"/>
  <c r="L525" i="5"/>
  <c r="O528" i="5"/>
  <c r="I164" i="5"/>
  <c r="K164" i="5" s="1"/>
  <c r="K174" i="5"/>
  <c r="I197" i="5"/>
  <c r="K197" i="5" s="1"/>
  <c r="K204" i="5"/>
  <c r="K381" i="3"/>
  <c r="L301" i="4"/>
  <c r="O301" i="4" s="1"/>
  <c r="M304" i="4"/>
  <c r="P304" i="4" s="1"/>
  <c r="L36" i="4"/>
  <c r="L34" i="4" s="1"/>
  <c r="O34" i="4" s="1"/>
  <c r="N43" i="5"/>
  <c r="N41" i="5" s="1"/>
  <c r="N167" i="5"/>
  <c r="N165" i="5" s="1"/>
  <c r="N171" i="5"/>
  <c r="M184" i="5"/>
  <c r="P186" i="5"/>
  <c r="M183" i="5"/>
  <c r="M181" i="5" s="1"/>
  <c r="K288" i="5"/>
  <c r="J288" i="5"/>
  <c r="J275" i="5" s="1"/>
  <c r="I442" i="5"/>
  <c r="K442" i="5" s="1"/>
  <c r="K460" i="5"/>
  <c r="O127" i="5"/>
  <c r="L125" i="5"/>
  <c r="O125" i="5" s="1"/>
  <c r="I208" i="5"/>
  <c r="K208" i="5" s="1"/>
  <c r="K215" i="5"/>
  <c r="L267" i="5"/>
  <c r="O267" i="5" s="1"/>
  <c r="L263" i="5"/>
  <c r="L261" i="5" s="1"/>
  <c r="O269" i="5"/>
  <c r="P351" i="5"/>
  <c r="O351" i="5"/>
  <c r="K98" i="5"/>
  <c r="L167" i="5"/>
  <c r="O186" i="5"/>
  <c r="P189" i="5"/>
  <c r="M318" i="5"/>
  <c r="P318" i="5" s="1"/>
  <c r="N317" i="5"/>
  <c r="N315" i="5" s="1"/>
  <c r="L447" i="5"/>
  <c r="O447" i="5" s="1"/>
  <c r="M634" i="5"/>
  <c r="P634" i="5" s="1"/>
  <c r="I76" i="5"/>
  <c r="L198" i="5"/>
  <c r="O198" i="5" s="1"/>
  <c r="L231" i="5"/>
  <c r="N330" i="5"/>
  <c r="N328" i="5" s="1"/>
  <c r="M347" i="5"/>
  <c r="M345" i="5" s="1"/>
  <c r="L392" i="5"/>
  <c r="O392" i="5" s="1"/>
  <c r="K672" i="5"/>
  <c r="K822" i="5"/>
  <c r="K828" i="5"/>
  <c r="M134" i="5"/>
  <c r="M132" i="5" s="1"/>
  <c r="L151" i="5"/>
  <c r="O151" i="5" s="1"/>
  <c r="P168" i="5"/>
  <c r="M279" i="5"/>
  <c r="M277" i="5" s="1"/>
  <c r="P277" i="5" s="1"/>
  <c r="J364" i="5"/>
  <c r="O634" i="5"/>
  <c r="K86" i="5"/>
  <c r="K823" i="5"/>
  <c r="P29" i="5"/>
  <c r="O336" i="5"/>
  <c r="L330" i="5"/>
  <c r="N55" i="2"/>
  <c r="N53" i="2" s="1"/>
  <c r="N404" i="3"/>
  <c r="N402" i="3" s="1"/>
  <c r="M43" i="4"/>
  <c r="L56" i="4"/>
  <c r="P61" i="4"/>
  <c r="L90" i="4"/>
  <c r="L88" i="4" s="1"/>
  <c r="L125" i="4"/>
  <c r="O125" i="4" s="1"/>
  <c r="L217" i="4"/>
  <c r="O217" i="4" s="1"/>
  <c r="L230" i="4"/>
  <c r="L330" i="4"/>
  <c r="L328" i="4" s="1"/>
  <c r="I364" i="4"/>
  <c r="L392" i="4"/>
  <c r="O392" i="4" s="1"/>
  <c r="L395" i="4"/>
  <c r="O395" i="4" s="1"/>
  <c r="N404" i="4"/>
  <c r="N402" i="4" s="1"/>
  <c r="L421" i="4"/>
  <c r="O421" i="4" s="1"/>
  <c r="L688" i="4"/>
  <c r="O688" i="4" s="1"/>
  <c r="J722" i="4"/>
  <c r="M15" i="5"/>
  <c r="L47" i="5"/>
  <c r="O47" i="5" s="1"/>
  <c r="O49" i="5"/>
  <c r="L26" i="5"/>
  <c r="L69" i="5"/>
  <c r="O69" i="5" s="1"/>
  <c r="O71" i="5"/>
  <c r="K224" i="5"/>
  <c r="I216" i="5"/>
  <c r="K216" i="5" s="1"/>
  <c r="I248" i="5"/>
  <c r="K248" i="5" s="1"/>
  <c r="K255" i="5"/>
  <c r="I314" i="5"/>
  <c r="K314" i="5" s="1"/>
  <c r="L334" i="5"/>
  <c r="O334" i="5" s="1"/>
  <c r="K355" i="5"/>
  <c r="L658" i="3"/>
  <c r="O658" i="3" s="1"/>
  <c r="P127" i="5"/>
  <c r="M121" i="5"/>
  <c r="M26" i="5"/>
  <c r="P410" i="5"/>
  <c r="M404" i="5"/>
  <c r="M408" i="5"/>
  <c r="P408" i="5" s="1"/>
  <c r="I87" i="4"/>
  <c r="K87" i="4" s="1"/>
  <c r="K374" i="4"/>
  <c r="L72" i="5"/>
  <c r="O72" i="5" s="1"/>
  <c r="O74" i="5"/>
  <c r="O124" i="5"/>
  <c r="L121" i="5"/>
  <c r="I148" i="5"/>
  <c r="K148" i="5" s="1"/>
  <c r="K159" i="5"/>
  <c r="M171" i="5"/>
  <c r="P171" i="5" s="1"/>
  <c r="P173" i="5"/>
  <c r="M167" i="5"/>
  <c r="P262" i="5"/>
  <c r="K822" i="3"/>
  <c r="K828" i="3"/>
  <c r="L94" i="4"/>
  <c r="O94" i="4" s="1"/>
  <c r="P35" i="5"/>
  <c r="M34" i="5"/>
  <c r="P34" i="5" s="1"/>
  <c r="K145" i="5"/>
  <c r="I143" i="5"/>
  <c r="L301" i="5"/>
  <c r="O301" i="5" s="1"/>
  <c r="O303" i="5"/>
  <c r="L300" i="5"/>
  <c r="L44" i="5"/>
  <c r="O44" i="5" s="1"/>
  <c r="O46" i="5"/>
  <c r="N280" i="5"/>
  <c r="N279" i="5"/>
  <c r="N277" i="5" s="1"/>
  <c r="N788" i="5"/>
  <c r="N786" i="5" s="1"/>
  <c r="N789" i="5"/>
  <c r="N33" i="5"/>
  <c r="I785" i="5"/>
  <c r="K785" i="5" s="1"/>
  <c r="K800" i="5"/>
  <c r="J721" i="4"/>
  <c r="N23" i="5"/>
  <c r="N348" i="5"/>
  <c r="N347" i="5"/>
  <c r="O350" i="5"/>
  <c r="P22" i="5"/>
  <c r="M19" i="5"/>
  <c r="M12" i="5"/>
  <c r="I522" i="5"/>
  <c r="K522" i="5" s="1"/>
  <c r="K537" i="5"/>
  <c r="I443" i="3"/>
  <c r="K443" i="3" s="1"/>
  <c r="P186" i="4"/>
  <c r="N300" i="4"/>
  <c r="N298" i="4" s="1"/>
  <c r="K360" i="4"/>
  <c r="J364" i="4"/>
  <c r="K462" i="4"/>
  <c r="N9" i="5"/>
  <c r="L43" i="5"/>
  <c r="I112" i="5"/>
  <c r="K112" i="5" s="1"/>
  <c r="K116" i="5"/>
  <c r="N135" i="5"/>
  <c r="O135" i="5" s="1"/>
  <c r="N134" i="5"/>
  <c r="N132" i="5" s="1"/>
  <c r="O278" i="5"/>
  <c r="M304" i="5"/>
  <c r="P304" i="5" s="1"/>
  <c r="P306" i="5"/>
  <c r="M300" i="5"/>
  <c r="N15" i="5"/>
  <c r="N29" i="5"/>
  <c r="O54" i="5"/>
  <c r="P58" i="5"/>
  <c r="P61" i="5"/>
  <c r="P93" i="5"/>
  <c r="O137" i="5"/>
  <c r="P140" i="5"/>
  <c r="O150" i="5"/>
  <c r="L217" i="5"/>
  <c r="O217" i="5" s="1"/>
  <c r="P285" i="5"/>
  <c r="M317" i="5"/>
  <c r="P317" i="5" s="1"/>
  <c r="P329" i="5"/>
  <c r="N419" i="5"/>
  <c r="M421" i="5"/>
  <c r="M422" i="5"/>
  <c r="P422" i="5" s="1"/>
  <c r="P424" i="5"/>
  <c r="N504" i="5"/>
  <c r="N502" i="5" s="1"/>
  <c r="N505" i="5"/>
  <c r="P630" i="5"/>
  <c r="L19" i="5"/>
  <c r="J143" i="5"/>
  <c r="J131" i="5" s="1"/>
  <c r="I233" i="5"/>
  <c r="K233" i="5" s="1"/>
  <c r="L238" i="5"/>
  <c r="L249" i="5"/>
  <c r="O249" i="5" s="1"/>
  <c r="L228" i="5"/>
  <c r="P282" i="5"/>
  <c r="O306" i="5"/>
  <c r="P504" i="5"/>
  <c r="M502" i="5"/>
  <c r="P502" i="5" s="1"/>
  <c r="N523" i="5"/>
  <c r="O787" i="5"/>
  <c r="N184" i="5"/>
  <c r="N264" i="5"/>
  <c r="K369" i="5"/>
  <c r="P394" i="5"/>
  <c r="M392" i="5"/>
  <c r="P392" i="5" s="1"/>
  <c r="M391" i="5"/>
  <c r="P391" i="5" s="1"/>
  <c r="L405" i="5"/>
  <c r="O405" i="5" s="1"/>
  <c r="O407" i="5"/>
  <c r="O424" i="5"/>
  <c r="I434" i="5"/>
  <c r="O503" i="5"/>
  <c r="L502" i="5"/>
  <c r="O502" i="5" s="1"/>
  <c r="P346" i="5"/>
  <c r="P390" i="5"/>
  <c r="J592" i="5"/>
  <c r="K593" i="5"/>
  <c r="P738" i="5"/>
  <c r="M737" i="5"/>
  <c r="P737" i="5" s="1"/>
  <c r="L134" i="5"/>
  <c r="N183" i="5"/>
  <c r="N263" i="5"/>
  <c r="P350" i="5"/>
  <c r="M348" i="5"/>
  <c r="O353" i="5"/>
  <c r="K362" i="5"/>
  <c r="L408" i="5"/>
  <c r="O408" i="5" s="1"/>
  <c r="O410" i="5"/>
  <c r="L454" i="5"/>
  <c r="O454" i="5" s="1"/>
  <c r="L446" i="5"/>
  <c r="O472" i="5"/>
  <c r="N469" i="5"/>
  <c r="N470" i="5"/>
  <c r="K540" i="5"/>
  <c r="J537" i="5"/>
  <c r="J522" i="5" s="1"/>
  <c r="I559" i="5"/>
  <c r="K576" i="5"/>
  <c r="K340" i="5"/>
  <c r="P353" i="5"/>
  <c r="K365" i="5"/>
  <c r="L421" i="5"/>
  <c r="M545" i="5"/>
  <c r="P555" i="5"/>
  <c r="K568" i="5"/>
  <c r="N629" i="5"/>
  <c r="N737" i="5"/>
  <c r="P787" i="5"/>
  <c r="M786" i="5"/>
  <c r="P786" i="5" s="1"/>
  <c r="P686" i="5"/>
  <c r="M685" i="5"/>
  <c r="P685" i="5" s="1"/>
  <c r="P806" i="5"/>
  <c r="M805" i="5"/>
  <c r="P805" i="5" s="1"/>
  <c r="K827" i="5"/>
  <c r="O549" i="5"/>
  <c r="N546" i="5"/>
  <c r="N547" i="5"/>
  <c r="K385" i="5"/>
  <c r="L555" i="5"/>
  <c r="O555" i="5" s="1"/>
  <c r="L546" i="5"/>
  <c r="K592" i="5"/>
  <c r="N770" i="5"/>
  <c r="L469" i="5"/>
  <c r="L422" i="5"/>
  <c r="O422" i="5" s="1"/>
  <c r="L631" i="5"/>
  <c r="L546" i="2"/>
  <c r="O546" i="2" s="1"/>
  <c r="O44" i="3"/>
  <c r="K385" i="3"/>
  <c r="L631" i="3"/>
  <c r="O631" i="3" s="1"/>
  <c r="M69" i="4"/>
  <c r="P69" i="4" s="1"/>
  <c r="L151" i="4"/>
  <c r="L149" i="4" s="1"/>
  <c r="O149" i="4" s="1"/>
  <c r="M151" i="4"/>
  <c r="P151" i="4" s="1"/>
  <c r="N264" i="4"/>
  <c r="L267" i="4"/>
  <c r="O267" i="4" s="1"/>
  <c r="K287" i="4"/>
  <c r="L300" i="4"/>
  <c r="O300" i="4" s="1"/>
  <c r="N304" i="4"/>
  <c r="O306" i="4"/>
  <c r="M317" i="4"/>
  <c r="P317" i="4" s="1"/>
  <c r="L334" i="4"/>
  <c r="O334" i="4" s="1"/>
  <c r="M347" i="4"/>
  <c r="M345" i="4" s="1"/>
  <c r="N408" i="4"/>
  <c r="K435" i="4"/>
  <c r="P46" i="3"/>
  <c r="L183" i="3"/>
  <c r="L181" i="3" s="1"/>
  <c r="L187" i="3"/>
  <c r="O187" i="3" s="1"/>
  <c r="M321" i="3"/>
  <c r="P321" i="3" s="1"/>
  <c r="L334" i="3"/>
  <c r="O334" i="3" s="1"/>
  <c r="K651" i="3"/>
  <c r="M135" i="4"/>
  <c r="P135" i="4" s="1"/>
  <c r="I143" i="4"/>
  <c r="I131" i="4" s="1"/>
  <c r="K131" i="4" s="1"/>
  <c r="L152" i="4"/>
  <c r="O152" i="4" s="1"/>
  <c r="M183" i="4"/>
  <c r="K338" i="4"/>
  <c r="K381" i="4"/>
  <c r="L422" i="4"/>
  <c r="O422" i="4" s="1"/>
  <c r="O424" i="4"/>
  <c r="K651" i="4"/>
  <c r="P44" i="3"/>
  <c r="O168" i="4"/>
  <c r="N184" i="4"/>
  <c r="P184" i="4" s="1"/>
  <c r="I216" i="4"/>
  <c r="K216" i="4" s="1"/>
  <c r="L228" i="4"/>
  <c r="O320" i="4"/>
  <c r="O549" i="3"/>
  <c r="L43" i="4"/>
  <c r="M121" i="4"/>
  <c r="P121" i="4" s="1"/>
  <c r="L209" i="4"/>
  <c r="O209" i="4" s="1"/>
  <c r="O266" i="4"/>
  <c r="M301" i="4"/>
  <c r="P301" i="4" s="1"/>
  <c r="O350" i="4"/>
  <c r="P351" i="4"/>
  <c r="L317" i="4"/>
  <c r="O317" i="4" s="1"/>
  <c r="I364" i="2"/>
  <c r="K340" i="3"/>
  <c r="P266" i="4"/>
  <c r="P282" i="4"/>
  <c r="K822" i="4"/>
  <c r="K828" i="4"/>
  <c r="M422" i="4"/>
  <c r="P422" i="4" s="1"/>
  <c r="M421" i="4"/>
  <c r="P421" i="4" s="1"/>
  <c r="M447" i="4"/>
  <c r="P447" i="4" s="1"/>
  <c r="M446" i="4"/>
  <c r="M444" i="4" s="1"/>
  <c r="M59" i="3"/>
  <c r="P59" i="3" s="1"/>
  <c r="N68" i="3"/>
  <c r="N66" i="3" s="1"/>
  <c r="L263" i="3"/>
  <c r="L261" i="3" s="1"/>
  <c r="N44" i="4"/>
  <c r="P44" i="4" s="1"/>
  <c r="P46" i="4"/>
  <c r="M26" i="4"/>
  <c r="M16" i="4" s="1"/>
  <c r="N56" i="4"/>
  <c r="P56" i="4" s="1"/>
  <c r="O58" i="4"/>
  <c r="M72" i="4"/>
  <c r="P72" i="4" s="1"/>
  <c r="K116" i="4"/>
  <c r="K144" i="4"/>
  <c r="P154" i="4"/>
  <c r="L167" i="4"/>
  <c r="L165" i="4" s="1"/>
  <c r="M187" i="4"/>
  <c r="P187" i="4" s="1"/>
  <c r="K215" i="4"/>
  <c r="K271" i="4"/>
  <c r="K309" i="4"/>
  <c r="L321" i="4"/>
  <c r="O321" i="4" s="1"/>
  <c r="O351" i="4"/>
  <c r="O353" i="4"/>
  <c r="K359" i="4"/>
  <c r="K385" i="4"/>
  <c r="L470" i="4"/>
  <c r="O470" i="4" s="1"/>
  <c r="K576" i="4"/>
  <c r="K675" i="4"/>
  <c r="K821" i="4"/>
  <c r="K824" i="4"/>
  <c r="K827" i="4"/>
  <c r="O49" i="2"/>
  <c r="L94" i="3"/>
  <c r="O94" i="3" s="1"/>
  <c r="O135" i="3"/>
  <c r="P306" i="3"/>
  <c r="L33" i="4"/>
  <c r="M47" i="4"/>
  <c r="P47" i="4" s="1"/>
  <c r="L59" i="4"/>
  <c r="O59" i="4" s="1"/>
  <c r="O170" i="4"/>
  <c r="P189" i="4"/>
  <c r="L198" i="4"/>
  <c r="O198" i="4" s="1"/>
  <c r="P353" i="4"/>
  <c r="O528" i="4"/>
  <c r="O660" i="4"/>
  <c r="P49" i="4"/>
  <c r="K79" i="4"/>
  <c r="K98" i="4"/>
  <c r="N135" i="4"/>
  <c r="P137" i="4"/>
  <c r="I190" i="4"/>
  <c r="K190" i="4" s="1"/>
  <c r="M300" i="4"/>
  <c r="M298" i="4" s="1"/>
  <c r="P298" i="4" s="1"/>
  <c r="P323" i="4"/>
  <c r="N347" i="4"/>
  <c r="K594" i="4"/>
  <c r="K378" i="3"/>
  <c r="N23" i="4"/>
  <c r="L23" i="4"/>
  <c r="L21" i="4" s="1"/>
  <c r="M68" i="4"/>
  <c r="P68" i="4" s="1"/>
  <c r="O93" i="4"/>
  <c r="M138" i="4"/>
  <c r="P138" i="4" s="1"/>
  <c r="N279" i="4"/>
  <c r="N277" i="4" s="1"/>
  <c r="L279" i="4"/>
  <c r="L277" i="4" s="1"/>
  <c r="O277" i="4" s="1"/>
  <c r="K379" i="4"/>
  <c r="L525" i="4"/>
  <c r="L657" i="4"/>
  <c r="K672" i="4"/>
  <c r="L151" i="3"/>
  <c r="L149" i="3" s="1"/>
  <c r="K374" i="3"/>
  <c r="O91" i="4"/>
  <c r="P127" i="4"/>
  <c r="M267" i="4"/>
  <c r="P267" i="4" s="1"/>
  <c r="K340" i="4"/>
  <c r="K369" i="4"/>
  <c r="K372" i="4"/>
  <c r="K674" i="4"/>
  <c r="L788" i="4"/>
  <c r="O788" i="4" s="1"/>
  <c r="K823" i="4"/>
  <c r="N9" i="4"/>
  <c r="M547" i="3"/>
  <c r="P547" i="3" s="1"/>
  <c r="M546" i="3"/>
  <c r="M544" i="3" s="1"/>
  <c r="P544" i="3" s="1"/>
  <c r="L47" i="4"/>
  <c r="O47" i="4" s="1"/>
  <c r="O49" i="4"/>
  <c r="P420" i="4"/>
  <c r="P807" i="4"/>
  <c r="M805" i="4"/>
  <c r="P805" i="4" s="1"/>
  <c r="L300" i="1"/>
  <c r="L298" i="1" s="1"/>
  <c r="M72" i="2"/>
  <c r="P72" i="2" s="1"/>
  <c r="L228" i="2"/>
  <c r="L279" i="2"/>
  <c r="L277" i="2" s="1"/>
  <c r="O336" i="2"/>
  <c r="I443" i="2"/>
  <c r="K443" i="2" s="1"/>
  <c r="O61" i="3"/>
  <c r="I130" i="3"/>
  <c r="K130" i="3" s="1"/>
  <c r="P140" i="3"/>
  <c r="O154" i="3"/>
  <c r="M171" i="3"/>
  <c r="P171" i="3" s="1"/>
  <c r="L249" i="3"/>
  <c r="O249" i="3" s="1"/>
  <c r="O791" i="3"/>
  <c r="N19" i="4"/>
  <c r="L26" i="4"/>
  <c r="L24" i="4" s="1"/>
  <c r="M55" i="4"/>
  <c r="I76" i="4"/>
  <c r="M94" i="4"/>
  <c r="P94" i="4" s="1"/>
  <c r="P96" i="4"/>
  <c r="P124" i="4"/>
  <c r="I174" i="4"/>
  <c r="K176" i="4"/>
  <c r="P182" i="4"/>
  <c r="J226" i="4"/>
  <c r="J180" i="4" s="1"/>
  <c r="L231" i="4"/>
  <c r="P738" i="4"/>
  <c r="M737" i="4"/>
  <c r="P737" i="4" s="1"/>
  <c r="P771" i="4"/>
  <c r="M770" i="4"/>
  <c r="P770" i="4" s="1"/>
  <c r="P788" i="4"/>
  <c r="M786" i="4"/>
  <c r="P786" i="4" s="1"/>
  <c r="I785" i="4"/>
  <c r="K785" i="4" s="1"/>
  <c r="K800" i="4"/>
  <c r="O806" i="4"/>
  <c r="L805" i="4"/>
  <c r="O805" i="4" s="1"/>
  <c r="O32" i="4"/>
  <c r="L29" i="4"/>
  <c r="L138" i="4"/>
  <c r="O138" i="4" s="1"/>
  <c r="O140" i="4"/>
  <c r="M167" i="4"/>
  <c r="M165" i="4" s="1"/>
  <c r="M168" i="4"/>
  <c r="P168" i="4" s="1"/>
  <c r="P320" i="2"/>
  <c r="P323" i="2"/>
  <c r="K338" i="2"/>
  <c r="L657" i="2"/>
  <c r="L655" i="2" s="1"/>
  <c r="O655" i="2" s="1"/>
  <c r="N55" i="3"/>
  <c r="N53" i="3" s="1"/>
  <c r="L90" i="3"/>
  <c r="L88" i="3" s="1"/>
  <c r="N138" i="3"/>
  <c r="O138" i="3" s="1"/>
  <c r="N152" i="3"/>
  <c r="O152" i="3" s="1"/>
  <c r="L155" i="3"/>
  <c r="O155" i="3" s="1"/>
  <c r="O173" i="3"/>
  <c r="L230" i="3"/>
  <c r="K372" i="3"/>
  <c r="K824" i="3"/>
  <c r="K827" i="3"/>
  <c r="M15" i="4"/>
  <c r="M29" i="4"/>
  <c r="M34" i="4"/>
  <c r="P34" i="4" s="1"/>
  <c r="N26" i="4"/>
  <c r="N16" i="4" s="1"/>
  <c r="N14" i="4" s="1"/>
  <c r="P58" i="4"/>
  <c r="N152" i="4"/>
  <c r="N151" i="4"/>
  <c r="N149" i="4" s="1"/>
  <c r="L171" i="4"/>
  <c r="O171" i="4" s="1"/>
  <c r="O173" i="4"/>
  <c r="N227" i="4"/>
  <c r="O262" i="4"/>
  <c r="L263" i="4"/>
  <c r="I314" i="4"/>
  <c r="K314" i="4" s="1"/>
  <c r="O445" i="4"/>
  <c r="N447" i="4"/>
  <c r="N446" i="4"/>
  <c r="P449" i="4"/>
  <c r="N33" i="4"/>
  <c r="I297" i="2"/>
  <c r="K297" i="2" s="1"/>
  <c r="I87" i="3"/>
  <c r="K87" i="3" s="1"/>
  <c r="L318" i="3"/>
  <c r="O25" i="4"/>
  <c r="L15" i="4"/>
  <c r="P42" i="4"/>
  <c r="L44" i="4"/>
  <c r="O46" i="4"/>
  <c r="P67" i="4"/>
  <c r="L69" i="4"/>
  <c r="O69" i="4" s="1"/>
  <c r="O71" i="4"/>
  <c r="M91" i="4"/>
  <c r="P91" i="4" s="1"/>
  <c r="P93" i="4"/>
  <c r="O120" i="4"/>
  <c r="P133" i="4"/>
  <c r="L135" i="4"/>
  <c r="O135" i="4" s="1"/>
  <c r="O137" i="4"/>
  <c r="P166" i="4"/>
  <c r="P170" i="4"/>
  <c r="L187" i="4"/>
  <c r="O187" i="4" s="1"/>
  <c r="O189" i="4"/>
  <c r="L249" i="4"/>
  <c r="O249" i="4" s="1"/>
  <c r="K288" i="4"/>
  <c r="J288" i="4"/>
  <c r="J275" i="4" s="1"/>
  <c r="P333" i="4"/>
  <c r="O333" i="4"/>
  <c r="N330" i="4"/>
  <c r="N331" i="4"/>
  <c r="O331" i="4" s="1"/>
  <c r="M334" i="4"/>
  <c r="P334" i="4" s="1"/>
  <c r="P336" i="4"/>
  <c r="M330" i="4"/>
  <c r="O346" i="4"/>
  <c r="N505" i="4"/>
  <c r="N504" i="4"/>
  <c r="N502" i="4" s="1"/>
  <c r="L72" i="4"/>
  <c r="O72" i="4" s="1"/>
  <c r="O74" i="4"/>
  <c r="L184" i="4"/>
  <c r="O186" i="4"/>
  <c r="O71" i="2"/>
  <c r="I197" i="3"/>
  <c r="K197" i="3" s="1"/>
  <c r="L228" i="3"/>
  <c r="L12" i="4"/>
  <c r="M23" i="4"/>
  <c r="M21" i="4" s="1"/>
  <c r="N167" i="4"/>
  <c r="N171" i="4"/>
  <c r="L183" i="4"/>
  <c r="I275" i="4"/>
  <c r="K275" i="4" s="1"/>
  <c r="L283" i="4"/>
  <c r="O283" i="4" s="1"/>
  <c r="O285" i="4"/>
  <c r="O316" i="4"/>
  <c r="O19" i="4"/>
  <c r="P69" i="2"/>
  <c r="I130" i="2"/>
  <c r="K130" i="2" s="1"/>
  <c r="M263" i="2"/>
  <c r="M261" i="2" s="1"/>
  <c r="I276" i="2"/>
  <c r="K276" i="2" s="1"/>
  <c r="I364" i="3"/>
  <c r="P22" i="4"/>
  <c r="M19" i="4"/>
  <c r="M12" i="4"/>
  <c r="M90" i="4"/>
  <c r="I148" i="4"/>
  <c r="K148" i="4" s="1"/>
  <c r="K225" i="4"/>
  <c r="P410" i="4"/>
  <c r="M408" i="4"/>
  <c r="P408" i="4" s="1"/>
  <c r="L454" i="4"/>
  <c r="O454" i="4" s="1"/>
  <c r="L446" i="4"/>
  <c r="O446" i="4" s="1"/>
  <c r="O456" i="4"/>
  <c r="O299" i="4"/>
  <c r="K365" i="4"/>
  <c r="N391" i="4"/>
  <c r="N389" i="4" s="1"/>
  <c r="N395" i="4"/>
  <c r="O420" i="4"/>
  <c r="I433" i="4"/>
  <c r="I434" i="4"/>
  <c r="K438" i="4"/>
  <c r="P503" i="4"/>
  <c r="M502" i="4"/>
  <c r="P502" i="4" s="1"/>
  <c r="P687" i="4"/>
  <c r="M685" i="4"/>
  <c r="P685" i="4" s="1"/>
  <c r="O787" i="4"/>
  <c r="N444" i="4"/>
  <c r="K204" i="4"/>
  <c r="I197" i="4"/>
  <c r="K197" i="4" s="1"/>
  <c r="K255" i="4"/>
  <c r="I248" i="4"/>
  <c r="I233" i="4"/>
  <c r="K233" i="4" s="1"/>
  <c r="P278" i="4"/>
  <c r="L280" i="4"/>
  <c r="O280" i="4" s="1"/>
  <c r="O282" i="4"/>
  <c r="K378" i="4"/>
  <c r="M392" i="4"/>
  <c r="P392" i="4" s="1"/>
  <c r="M391" i="4"/>
  <c r="K559" i="4"/>
  <c r="I543" i="4"/>
  <c r="K543" i="4" s="1"/>
  <c r="L238" i="4"/>
  <c r="O403" i="4"/>
  <c r="P407" i="4"/>
  <c r="M404" i="4"/>
  <c r="P524" i="4"/>
  <c r="M523" i="4"/>
  <c r="P523" i="4" s="1"/>
  <c r="I522" i="4"/>
  <c r="K522" i="4" s="1"/>
  <c r="K537" i="4"/>
  <c r="P350" i="4"/>
  <c r="O410" i="4"/>
  <c r="P424" i="4"/>
  <c r="M472" i="4"/>
  <c r="O472" i="4"/>
  <c r="L502" i="4"/>
  <c r="O502" i="4" s="1"/>
  <c r="J537" i="4"/>
  <c r="J522" i="4" s="1"/>
  <c r="O686" i="4"/>
  <c r="P755" i="4"/>
  <c r="M754" i="4"/>
  <c r="P754" i="4" s="1"/>
  <c r="K370" i="4"/>
  <c r="I442" i="4"/>
  <c r="K442" i="4" s="1"/>
  <c r="O449" i="4"/>
  <c r="L447" i="4"/>
  <c r="O447" i="4" s="1"/>
  <c r="K569" i="4"/>
  <c r="N685" i="4"/>
  <c r="N789" i="4"/>
  <c r="J327" i="4"/>
  <c r="K327" i="4" s="1"/>
  <c r="K561" i="4"/>
  <c r="L632" i="4"/>
  <c r="O632" i="4" s="1"/>
  <c r="O634" i="4"/>
  <c r="P545" i="4"/>
  <c r="L547" i="4"/>
  <c r="O547" i="4" s="1"/>
  <c r="L555" i="4"/>
  <c r="O555" i="4" s="1"/>
  <c r="I654" i="4"/>
  <c r="K654" i="4" s="1"/>
  <c r="P656" i="4"/>
  <c r="M549" i="4"/>
  <c r="K593" i="4"/>
  <c r="M629" i="4"/>
  <c r="P629" i="4" s="1"/>
  <c r="K669" i="4"/>
  <c r="L687" i="4"/>
  <c r="O687" i="4" s="1"/>
  <c r="O124" i="3"/>
  <c r="L122" i="3"/>
  <c r="O122" i="3" s="1"/>
  <c r="L121" i="3"/>
  <c r="O121" i="3" s="1"/>
  <c r="O285" i="3"/>
  <c r="L279" i="3"/>
  <c r="M391" i="3"/>
  <c r="P391" i="3" s="1"/>
  <c r="M392" i="3"/>
  <c r="P392" i="3" s="1"/>
  <c r="L72" i="2"/>
  <c r="O72" i="2" s="1"/>
  <c r="O74" i="2"/>
  <c r="P189" i="3"/>
  <c r="M183" i="3"/>
  <c r="M181" i="3" s="1"/>
  <c r="M187" i="3"/>
  <c r="P187" i="3" s="1"/>
  <c r="O170" i="3"/>
  <c r="L168" i="3"/>
  <c r="O168" i="3" s="1"/>
  <c r="M55" i="3"/>
  <c r="M56" i="3"/>
  <c r="P56" i="3" s="1"/>
  <c r="N43" i="3"/>
  <c r="N41" i="3" s="1"/>
  <c r="N47" i="3"/>
  <c r="L167" i="3"/>
  <c r="O167" i="3" s="1"/>
  <c r="M43" i="2"/>
  <c r="M41" i="2" s="1"/>
  <c r="O91" i="2"/>
  <c r="I86" i="3"/>
  <c r="K86" i="3" s="1"/>
  <c r="I237" i="3"/>
  <c r="K237" i="3" s="1"/>
  <c r="K370" i="3"/>
  <c r="L392" i="3"/>
  <c r="O392" i="3" s="1"/>
  <c r="L33" i="3"/>
  <c r="L31" i="3" s="1"/>
  <c r="P549" i="3"/>
  <c r="K110" i="1"/>
  <c r="K438" i="1"/>
  <c r="K462" i="1"/>
  <c r="P71" i="3"/>
  <c r="N121" i="3"/>
  <c r="N119" i="3" s="1"/>
  <c r="M168" i="3"/>
  <c r="P168" i="3" s="1"/>
  <c r="O264" i="3"/>
  <c r="I275" i="3"/>
  <c r="J327" i="3"/>
  <c r="K327" i="3" s="1"/>
  <c r="O472" i="2"/>
  <c r="K360" i="3"/>
  <c r="K379" i="3"/>
  <c r="K465" i="3"/>
  <c r="M528" i="3"/>
  <c r="P528" i="3" s="1"/>
  <c r="O660" i="3"/>
  <c r="M300" i="2"/>
  <c r="P300" i="2" s="1"/>
  <c r="L470" i="2"/>
  <c r="O470" i="2" s="1"/>
  <c r="N317" i="3"/>
  <c r="N315" i="3" s="1"/>
  <c r="O641" i="3"/>
  <c r="M267" i="2"/>
  <c r="P267" i="2" s="1"/>
  <c r="M301" i="2"/>
  <c r="P301" i="2" s="1"/>
  <c r="M304" i="2"/>
  <c r="P304" i="2" s="1"/>
  <c r="K823" i="2"/>
  <c r="O46" i="3"/>
  <c r="L267" i="3"/>
  <c r="O267" i="3" s="1"/>
  <c r="M300" i="3"/>
  <c r="M298" i="3" s="1"/>
  <c r="N318" i="3"/>
  <c r="L321" i="3"/>
  <c r="O321" i="3" s="1"/>
  <c r="P407" i="3"/>
  <c r="O528" i="3"/>
  <c r="P282" i="3"/>
  <c r="N279" i="3"/>
  <c r="L304" i="3"/>
  <c r="O304" i="3" s="1"/>
  <c r="L300" i="3"/>
  <c r="L298" i="3" s="1"/>
  <c r="M134" i="2"/>
  <c r="P134" i="2" s="1"/>
  <c r="O58" i="3"/>
  <c r="L134" i="3"/>
  <c r="L132" i="3" s="1"/>
  <c r="L533" i="3"/>
  <c r="O533" i="3" s="1"/>
  <c r="O535" i="3"/>
  <c r="M347" i="1"/>
  <c r="M345" i="1" s="1"/>
  <c r="L231" i="2"/>
  <c r="P336" i="2"/>
  <c r="O449" i="2"/>
  <c r="P58" i="3"/>
  <c r="M69" i="3"/>
  <c r="M72" i="3"/>
  <c r="P72" i="3" s="1"/>
  <c r="K116" i="3"/>
  <c r="I112" i="3"/>
  <c r="K112" i="3" s="1"/>
  <c r="O303" i="3"/>
  <c r="N300" i="3"/>
  <c r="P303" i="3"/>
  <c r="N301" i="3"/>
  <c r="O301" i="3" s="1"/>
  <c r="P333" i="3"/>
  <c r="N330" i="3"/>
  <c r="N328" i="3" s="1"/>
  <c r="L404" i="3"/>
  <c r="O404" i="3" s="1"/>
  <c r="K159" i="3"/>
  <c r="I148" i="3"/>
  <c r="K148" i="3" s="1"/>
  <c r="N263" i="3"/>
  <c r="N267" i="3"/>
  <c r="L69" i="2"/>
  <c r="O69" i="2" s="1"/>
  <c r="N90" i="2"/>
  <c r="P321" i="2"/>
  <c r="P49" i="3"/>
  <c r="L59" i="3"/>
  <c r="O59" i="3" s="1"/>
  <c r="M122" i="3"/>
  <c r="P122" i="3" s="1"/>
  <c r="M121" i="3"/>
  <c r="P121" i="3" s="1"/>
  <c r="N151" i="3"/>
  <c r="M152" i="3"/>
  <c r="M151" i="3"/>
  <c r="M149" i="3" s="1"/>
  <c r="P154" i="3"/>
  <c r="K271" i="3"/>
  <c r="I260" i="3"/>
  <c r="K260" i="3" s="1"/>
  <c r="O306" i="3"/>
  <c r="N331" i="3"/>
  <c r="P331" i="3" s="1"/>
  <c r="N391" i="3"/>
  <c r="N389" i="3" s="1"/>
  <c r="O407" i="3"/>
  <c r="I433" i="3"/>
  <c r="I417" i="3" s="1"/>
  <c r="K435" i="3"/>
  <c r="K675" i="3"/>
  <c r="K672" i="3"/>
  <c r="I654" i="3"/>
  <c r="K654" i="3" s="1"/>
  <c r="K674" i="3"/>
  <c r="K669" i="3"/>
  <c r="P280" i="2"/>
  <c r="P394" i="2"/>
  <c r="M26" i="3"/>
  <c r="M24" i="3" s="1"/>
  <c r="O56" i="3"/>
  <c r="L55" i="3"/>
  <c r="O91" i="3"/>
  <c r="O93" i="3"/>
  <c r="P93" i="3"/>
  <c r="N184" i="3"/>
  <c r="P184" i="3" s="1"/>
  <c r="N183" i="3"/>
  <c r="N181" i="3" s="1"/>
  <c r="K193" i="3"/>
  <c r="I190" i="3"/>
  <c r="K190" i="3" s="1"/>
  <c r="L198" i="3"/>
  <c r="O198" i="3" s="1"/>
  <c r="P285" i="3"/>
  <c r="M283" i="3"/>
  <c r="P283" i="3" s="1"/>
  <c r="P336" i="3"/>
  <c r="N347" i="3"/>
  <c r="N345" i="3" s="1"/>
  <c r="N351" i="3"/>
  <c r="O351" i="3" s="1"/>
  <c r="K460" i="3"/>
  <c r="I442" i="3"/>
  <c r="K442" i="3" s="1"/>
  <c r="O657" i="3"/>
  <c r="L655" i="3"/>
  <c r="O655" i="3" s="1"/>
  <c r="L470" i="3"/>
  <c r="O470" i="3" s="1"/>
  <c r="M472" i="3"/>
  <c r="P472" i="3" s="1"/>
  <c r="K369" i="2"/>
  <c r="K821" i="2"/>
  <c r="K824" i="2"/>
  <c r="K827" i="2"/>
  <c r="M264" i="3"/>
  <c r="P264" i="3" s="1"/>
  <c r="M263" i="3"/>
  <c r="P266" i="3"/>
  <c r="K325" i="3"/>
  <c r="I314" i="3"/>
  <c r="K314" i="3" s="1"/>
  <c r="K369" i="3"/>
  <c r="O410" i="3"/>
  <c r="O557" i="3"/>
  <c r="L546" i="3"/>
  <c r="L685" i="3"/>
  <c r="O685" i="3" s="1"/>
  <c r="M167" i="3"/>
  <c r="P167" i="3" s="1"/>
  <c r="O266" i="3"/>
  <c r="M280" i="3"/>
  <c r="L283" i="3"/>
  <c r="O283" i="3" s="1"/>
  <c r="L330" i="3"/>
  <c r="L688" i="3"/>
  <c r="O688" i="3" s="1"/>
  <c r="O690" i="3"/>
  <c r="I216" i="3"/>
  <c r="K216" i="3" s="1"/>
  <c r="L238" i="3"/>
  <c r="M330" i="3"/>
  <c r="P394" i="3"/>
  <c r="L36" i="3"/>
  <c r="O36" i="3" s="1"/>
  <c r="M90" i="3"/>
  <c r="M88" i="3" s="1"/>
  <c r="L125" i="3"/>
  <c r="O125" i="3" s="1"/>
  <c r="L231" i="3"/>
  <c r="O282" i="3"/>
  <c r="O333" i="3"/>
  <c r="K338" i="3"/>
  <c r="O353" i="3"/>
  <c r="L525" i="3"/>
  <c r="P91" i="3"/>
  <c r="P157" i="3"/>
  <c r="P186" i="3"/>
  <c r="L209" i="3"/>
  <c r="O209" i="3" s="1"/>
  <c r="P353" i="3"/>
  <c r="K359" i="3"/>
  <c r="K823" i="3"/>
  <c r="O137" i="2"/>
  <c r="L135" i="2"/>
  <c r="O135" i="2" s="1"/>
  <c r="N19" i="3"/>
  <c r="N15" i="3"/>
  <c r="N788" i="3"/>
  <c r="N786" i="3" s="1"/>
  <c r="N33" i="3"/>
  <c r="N789" i="3"/>
  <c r="I785" i="3"/>
  <c r="K785" i="3" s="1"/>
  <c r="K800" i="3"/>
  <c r="P127" i="2"/>
  <c r="M125" i="2"/>
  <c r="P125" i="2" s="1"/>
  <c r="K193" i="2"/>
  <c r="I190" i="2"/>
  <c r="K190" i="2" s="1"/>
  <c r="O479" i="2"/>
  <c r="L469" i="2"/>
  <c r="N9" i="3"/>
  <c r="M29" i="3"/>
  <c r="P32" i="3"/>
  <c r="M12" i="3"/>
  <c r="J143" i="3"/>
  <c r="J131" i="3" s="1"/>
  <c r="K144" i="3"/>
  <c r="I276" i="3"/>
  <c r="K276" i="3" s="1"/>
  <c r="K287" i="3"/>
  <c r="P124" i="2"/>
  <c r="M122" i="2"/>
  <c r="P122" i="2" s="1"/>
  <c r="M121" i="2"/>
  <c r="P121" i="2" s="1"/>
  <c r="L405" i="2"/>
  <c r="O405" i="2" s="1"/>
  <c r="O407" i="2"/>
  <c r="L404" i="2"/>
  <c r="L402" i="2" s="1"/>
  <c r="O42" i="3"/>
  <c r="P320" i="3"/>
  <c r="M318" i="3"/>
  <c r="M317" i="3"/>
  <c r="M315" i="3" s="1"/>
  <c r="O350" i="3"/>
  <c r="L347" i="3"/>
  <c r="L348" i="3"/>
  <c r="O348" i="3" s="1"/>
  <c r="L72" i="3"/>
  <c r="O72" i="3" s="1"/>
  <c r="O74" i="3"/>
  <c r="L26" i="3"/>
  <c r="N168" i="3"/>
  <c r="N167" i="3"/>
  <c r="N165" i="3" s="1"/>
  <c r="K438" i="3"/>
  <c r="I434" i="3"/>
  <c r="N183" i="2"/>
  <c r="N181" i="2" s="1"/>
  <c r="P120" i="3"/>
  <c r="K79" i="3"/>
  <c r="I77" i="3"/>
  <c r="N134" i="3"/>
  <c r="N132" i="3" s="1"/>
  <c r="N23" i="3"/>
  <c r="P137" i="3"/>
  <c r="M55" i="1"/>
  <c r="M53" i="1" s="1"/>
  <c r="N151" i="1"/>
  <c r="N149" i="1" s="1"/>
  <c r="O157" i="1"/>
  <c r="M167" i="1"/>
  <c r="M165" i="1" s="1"/>
  <c r="K568" i="2"/>
  <c r="O12" i="3"/>
  <c r="L9" i="3"/>
  <c r="N31" i="3"/>
  <c r="O140" i="3"/>
  <c r="K145" i="3"/>
  <c r="I143" i="3"/>
  <c r="K174" i="3"/>
  <c r="I164" i="3"/>
  <c r="K164" i="3" s="1"/>
  <c r="P350" i="3"/>
  <c r="M347" i="3"/>
  <c r="J433" i="3"/>
  <c r="J417" i="3" s="1"/>
  <c r="K439" i="3"/>
  <c r="M449" i="3"/>
  <c r="O449" i="3"/>
  <c r="L446" i="3"/>
  <c r="O456" i="3"/>
  <c r="L454" i="3"/>
  <c r="O454" i="3" s="1"/>
  <c r="O468" i="3"/>
  <c r="I216" i="2"/>
  <c r="K216" i="2" s="1"/>
  <c r="N279" i="2"/>
  <c r="N277" i="2" s="1"/>
  <c r="M317" i="2"/>
  <c r="P408" i="2"/>
  <c r="L33" i="2"/>
  <c r="O33" i="2" s="1"/>
  <c r="K435" i="2"/>
  <c r="M15" i="3"/>
  <c r="L23" i="3"/>
  <c r="M34" i="3"/>
  <c r="P34" i="3" s="1"/>
  <c r="L68" i="3"/>
  <c r="N69" i="3"/>
  <c r="O69" i="3" s="1"/>
  <c r="I76" i="3"/>
  <c r="N90" i="3"/>
  <c r="P127" i="3"/>
  <c r="M134" i="3"/>
  <c r="K176" i="3"/>
  <c r="L217" i="3"/>
  <c r="O217" i="3" s="1"/>
  <c r="K225" i="3"/>
  <c r="M348" i="3"/>
  <c r="P348" i="3" s="1"/>
  <c r="O397" i="3"/>
  <c r="L391" i="3"/>
  <c r="O391" i="3" s="1"/>
  <c r="O424" i="3"/>
  <c r="M424" i="3"/>
  <c r="L421" i="3"/>
  <c r="O421" i="3" s="1"/>
  <c r="P468" i="3"/>
  <c r="N631" i="3"/>
  <c r="N629" i="3" s="1"/>
  <c r="N632" i="3"/>
  <c r="O787" i="3"/>
  <c r="J364" i="3"/>
  <c r="K365" i="3"/>
  <c r="I522" i="3"/>
  <c r="P631" i="3"/>
  <c r="M629" i="3"/>
  <c r="P629" i="3" s="1"/>
  <c r="P787" i="3"/>
  <c r="M786" i="3"/>
  <c r="P786" i="3" s="1"/>
  <c r="L347" i="1"/>
  <c r="L345" i="1" s="1"/>
  <c r="M55" i="2"/>
  <c r="L330" i="2"/>
  <c r="L328" i="2" s="1"/>
  <c r="L391" i="2"/>
  <c r="L389" i="2" s="1"/>
  <c r="K621" i="2"/>
  <c r="L631" i="2"/>
  <c r="O631" i="2" s="1"/>
  <c r="O25" i="3"/>
  <c r="L15" i="3"/>
  <c r="N26" i="3"/>
  <c r="N16" i="3" s="1"/>
  <c r="L43" i="3"/>
  <c r="M23" i="3"/>
  <c r="O71" i="3"/>
  <c r="P96" i="3"/>
  <c r="P133" i="3"/>
  <c r="O137" i="3"/>
  <c r="K244" i="3"/>
  <c r="M351" i="3"/>
  <c r="L429" i="3"/>
  <c r="O429" i="3" s="1"/>
  <c r="O431" i="3"/>
  <c r="L447" i="3"/>
  <c r="O447" i="3" s="1"/>
  <c r="J537" i="3"/>
  <c r="J522" i="3" s="1"/>
  <c r="I592" i="3"/>
  <c r="K592" i="3" s="1"/>
  <c r="K593" i="3"/>
  <c r="O630" i="3"/>
  <c r="M47" i="2"/>
  <c r="P47" i="2" s="1"/>
  <c r="M59" i="2"/>
  <c r="P59" i="2" s="1"/>
  <c r="K355" i="2"/>
  <c r="O394" i="2"/>
  <c r="K647" i="2"/>
  <c r="O32" i="3"/>
  <c r="L29" i="3"/>
  <c r="M43" i="3"/>
  <c r="O49" i="3"/>
  <c r="P135" i="3"/>
  <c r="O186" i="3"/>
  <c r="O320" i="3"/>
  <c r="M408" i="3"/>
  <c r="P408" i="3" s="1"/>
  <c r="P410" i="3"/>
  <c r="M404" i="3"/>
  <c r="L477" i="3"/>
  <c r="O477" i="3" s="1"/>
  <c r="L469" i="3"/>
  <c r="O469" i="3" s="1"/>
  <c r="O479" i="3"/>
  <c r="P738" i="3"/>
  <c r="M737" i="3"/>
  <c r="P737" i="3" s="1"/>
  <c r="N280" i="3"/>
  <c r="O280" i="3" s="1"/>
  <c r="N405" i="3"/>
  <c r="N470" i="3"/>
  <c r="P686" i="3"/>
  <c r="M685" i="3"/>
  <c r="P685" i="3" s="1"/>
  <c r="M770" i="3"/>
  <c r="P770" i="3" s="1"/>
  <c r="P806" i="3"/>
  <c r="M805" i="3"/>
  <c r="P805" i="3" s="1"/>
  <c r="K821" i="3"/>
  <c r="L229" i="3"/>
  <c r="I248" i="3"/>
  <c r="K248" i="3" s="1"/>
  <c r="J275" i="3"/>
  <c r="O472" i="3"/>
  <c r="K362" i="3"/>
  <c r="N469" i="3"/>
  <c r="M502" i="3"/>
  <c r="P502" i="3" s="1"/>
  <c r="O526" i="3"/>
  <c r="L632" i="3"/>
  <c r="O632" i="3" s="1"/>
  <c r="O634" i="3"/>
  <c r="N55" i="1"/>
  <c r="P46" i="2"/>
  <c r="K100" i="2"/>
  <c r="L151" i="2"/>
  <c r="O151" i="2" s="1"/>
  <c r="P264" i="2"/>
  <c r="P397" i="2"/>
  <c r="M549" i="2"/>
  <c r="K576" i="2"/>
  <c r="K675" i="2"/>
  <c r="L155" i="2"/>
  <c r="O155" i="2" s="1"/>
  <c r="M171" i="2"/>
  <c r="P171" i="2" s="1"/>
  <c r="N167" i="2"/>
  <c r="N165" i="2" s="1"/>
  <c r="L229" i="2"/>
  <c r="M318" i="2"/>
  <c r="P318" i="2" s="1"/>
  <c r="L421" i="2"/>
  <c r="L419" i="2" s="1"/>
  <c r="O419" i="2" s="1"/>
  <c r="K559" i="2"/>
  <c r="I235" i="1"/>
  <c r="K235" i="1" s="1"/>
  <c r="M155" i="2"/>
  <c r="P155" i="2" s="1"/>
  <c r="O323" i="2"/>
  <c r="K359" i="2"/>
  <c r="K362" i="2"/>
  <c r="O549" i="2"/>
  <c r="O660" i="2"/>
  <c r="K669" i="2"/>
  <c r="I112" i="2"/>
  <c r="K112" i="2" s="1"/>
  <c r="L217" i="2"/>
  <c r="O217" i="2" s="1"/>
  <c r="K385" i="2"/>
  <c r="N263" i="2"/>
  <c r="N261" i="2" s="1"/>
  <c r="L429" i="1"/>
  <c r="O429" i="1" s="1"/>
  <c r="J583" i="1"/>
  <c r="J577" i="1" s="1"/>
  <c r="K577" i="1" s="1"/>
  <c r="P266" i="2"/>
  <c r="J327" i="2"/>
  <c r="K327" i="2" s="1"/>
  <c r="L446" i="2"/>
  <c r="K143" i="2"/>
  <c r="I131" i="2"/>
  <c r="K131" i="2" s="1"/>
  <c r="K174" i="2"/>
  <c r="I164" i="2"/>
  <c r="K164" i="2" s="1"/>
  <c r="N152" i="1"/>
  <c r="P152" i="1" s="1"/>
  <c r="K537" i="1"/>
  <c r="K115" i="2"/>
  <c r="M135" i="2"/>
  <c r="P135" i="2" s="1"/>
  <c r="K145" i="2"/>
  <c r="O154" i="2"/>
  <c r="L152" i="2"/>
  <c r="O152" i="2" s="1"/>
  <c r="O186" i="2"/>
  <c r="L301" i="2"/>
  <c r="O301" i="2" s="1"/>
  <c r="L300" i="2"/>
  <c r="O410" i="2"/>
  <c r="K560" i="2"/>
  <c r="N184" i="2"/>
  <c r="P184" i="2" s="1"/>
  <c r="L283" i="2"/>
  <c r="O283" i="2" s="1"/>
  <c r="O285" i="2"/>
  <c r="K381" i="2"/>
  <c r="J374" i="2"/>
  <c r="K374" i="2" s="1"/>
  <c r="M470" i="2"/>
  <c r="P470" i="2" s="1"/>
  <c r="M469" i="2"/>
  <c r="P303" i="1"/>
  <c r="K487" i="1"/>
  <c r="K498" i="1"/>
  <c r="N43" i="2"/>
  <c r="M68" i="2"/>
  <c r="M66" i="2" s="1"/>
  <c r="L68" i="2"/>
  <c r="L66" i="2" s="1"/>
  <c r="M91" i="2"/>
  <c r="P91" i="2" s="1"/>
  <c r="L122" i="2"/>
  <c r="O122" i="2" s="1"/>
  <c r="N122" i="2"/>
  <c r="N121" i="2"/>
  <c r="N119" i="2" s="1"/>
  <c r="P140" i="2"/>
  <c r="M138" i="2"/>
  <c r="P138" i="2" s="1"/>
  <c r="M151" i="2"/>
  <c r="M149" i="2" s="1"/>
  <c r="K176" i="2"/>
  <c r="L183" i="2"/>
  <c r="M187" i="2"/>
  <c r="P187" i="2" s="1"/>
  <c r="K244" i="2"/>
  <c r="I237" i="2"/>
  <c r="K237" i="2" s="1"/>
  <c r="I233" i="2"/>
  <c r="K233" i="2" s="1"/>
  <c r="O264" i="2"/>
  <c r="L267" i="2"/>
  <c r="O267" i="2" s="1"/>
  <c r="O269" i="2"/>
  <c r="L347" i="2"/>
  <c r="L345" i="2" s="1"/>
  <c r="O431" i="2"/>
  <c r="L43" i="2"/>
  <c r="L44" i="2"/>
  <c r="O44" i="2" s="1"/>
  <c r="K143" i="1"/>
  <c r="P301" i="1"/>
  <c r="L392" i="1"/>
  <c r="O392" i="1" s="1"/>
  <c r="J596" i="1"/>
  <c r="J604" i="1"/>
  <c r="M44" i="2"/>
  <c r="P44" i="2" s="1"/>
  <c r="O46" i="2"/>
  <c r="P93" i="2"/>
  <c r="P137" i="2"/>
  <c r="M183" i="2"/>
  <c r="M181" i="2" s="1"/>
  <c r="O189" i="2"/>
  <c r="L249" i="2"/>
  <c r="O249" i="2" s="1"/>
  <c r="P285" i="2"/>
  <c r="M331" i="2"/>
  <c r="M330" i="2"/>
  <c r="M328" i="2" s="1"/>
  <c r="P333" i="2"/>
  <c r="O348" i="2"/>
  <c r="K215" i="2"/>
  <c r="I208" i="2"/>
  <c r="K208" i="2" s="1"/>
  <c r="L280" i="2"/>
  <c r="O280" i="2" s="1"/>
  <c r="O282" i="2"/>
  <c r="I628" i="2"/>
  <c r="K628" i="2" s="1"/>
  <c r="K651" i="2"/>
  <c r="K113" i="1"/>
  <c r="I233" i="1"/>
  <c r="P280" i="1"/>
  <c r="P320" i="1"/>
  <c r="K338" i="1"/>
  <c r="K539" i="1"/>
  <c r="J582" i="1"/>
  <c r="J576" i="1" s="1"/>
  <c r="M26" i="2"/>
  <c r="M24" i="2" s="1"/>
  <c r="L36" i="2"/>
  <c r="O58" i="2"/>
  <c r="I76" i="2"/>
  <c r="K76" i="2" s="1"/>
  <c r="L138" i="2"/>
  <c r="O138" i="2" s="1"/>
  <c r="M167" i="2"/>
  <c r="M165" i="2" s="1"/>
  <c r="P165" i="2" s="1"/>
  <c r="M168" i="2"/>
  <c r="P168" i="2" s="1"/>
  <c r="L238" i="2"/>
  <c r="O238" i="2" s="1"/>
  <c r="O303" i="2"/>
  <c r="L317" i="2"/>
  <c r="L318" i="2"/>
  <c r="O318" i="2" s="1"/>
  <c r="O424" i="2"/>
  <c r="L422" i="2"/>
  <c r="O422" i="2" s="1"/>
  <c r="M528" i="2"/>
  <c r="M525" i="2" s="1"/>
  <c r="L525" i="2"/>
  <c r="O528" i="2"/>
  <c r="L279" i="1"/>
  <c r="L277" i="1" s="1"/>
  <c r="M23" i="2"/>
  <c r="O61" i="2"/>
  <c r="L59" i="2"/>
  <c r="O59" i="2" s="1"/>
  <c r="L167" i="2"/>
  <c r="O167" i="2" s="1"/>
  <c r="I248" i="2"/>
  <c r="K248" i="2" s="1"/>
  <c r="N404" i="2"/>
  <c r="N402" i="2" s="1"/>
  <c r="M424" i="2"/>
  <c r="M634" i="2"/>
  <c r="M631" i="2" s="1"/>
  <c r="P631" i="2" s="1"/>
  <c r="L639" i="2"/>
  <c r="O639" i="2" s="1"/>
  <c r="O641" i="2"/>
  <c r="L688" i="2"/>
  <c r="O688" i="2" s="1"/>
  <c r="O690" i="2"/>
  <c r="L687" i="2"/>
  <c r="O687" i="2" s="1"/>
  <c r="P186" i="2"/>
  <c r="L230" i="2"/>
  <c r="K340" i="2"/>
  <c r="K379" i="2"/>
  <c r="M391" i="2"/>
  <c r="M389" i="2" s="1"/>
  <c r="O397" i="2"/>
  <c r="L395" i="2"/>
  <c r="O395" i="2" s="1"/>
  <c r="L477" i="2"/>
  <c r="O477" i="2" s="1"/>
  <c r="P395" i="2"/>
  <c r="I654" i="2"/>
  <c r="K654" i="2" s="1"/>
  <c r="K674" i="2"/>
  <c r="K673" i="2"/>
  <c r="K99" i="2"/>
  <c r="L134" i="2"/>
  <c r="L132" i="2" s="1"/>
  <c r="O132" i="2" s="1"/>
  <c r="O321" i="2"/>
  <c r="O350" i="2"/>
  <c r="K378" i="2"/>
  <c r="O408" i="2"/>
  <c r="K822" i="2"/>
  <c r="K828" i="2"/>
  <c r="O25" i="2"/>
  <c r="L15" i="2"/>
  <c r="O32" i="2"/>
  <c r="L29" i="2"/>
  <c r="P54" i="2"/>
  <c r="L94" i="2"/>
  <c r="O94" i="2" s="1"/>
  <c r="O96" i="2"/>
  <c r="I148" i="2"/>
  <c r="K148" i="2" s="1"/>
  <c r="K159" i="2"/>
  <c r="K80" i="1"/>
  <c r="L122" i="1"/>
  <c r="O122" i="1" s="1"/>
  <c r="I131" i="1"/>
  <c r="K131" i="1" s="1"/>
  <c r="L198" i="1"/>
  <c r="L12" i="2"/>
  <c r="L26" i="2"/>
  <c r="O89" i="2"/>
  <c r="L304" i="2"/>
  <c r="O304" i="2" s="1"/>
  <c r="O306" i="2"/>
  <c r="L19" i="2"/>
  <c r="O182" i="2"/>
  <c r="L348" i="1"/>
  <c r="L125" i="2"/>
  <c r="O125" i="2" s="1"/>
  <c r="K204" i="2"/>
  <c r="I197" i="2"/>
  <c r="K197" i="2" s="1"/>
  <c r="L183" i="1"/>
  <c r="L181" i="1" s="1"/>
  <c r="L184" i="1"/>
  <c r="K400" i="1"/>
  <c r="I388" i="1"/>
  <c r="K388" i="1" s="1"/>
  <c r="K79" i="1"/>
  <c r="O91" i="1"/>
  <c r="O303" i="1"/>
  <c r="O407" i="1"/>
  <c r="L405" i="1"/>
  <c r="O405" i="1" s="1"/>
  <c r="I77" i="2"/>
  <c r="N152" i="2"/>
  <c r="P152" i="2" s="1"/>
  <c r="N151" i="2"/>
  <c r="P262" i="2"/>
  <c r="I76" i="1"/>
  <c r="I64" i="1" s="1"/>
  <c r="P61" i="1"/>
  <c r="I174" i="1"/>
  <c r="I164" i="1" s="1"/>
  <c r="K164" i="1" s="1"/>
  <c r="K176" i="1"/>
  <c r="N230" i="1"/>
  <c r="J235" i="1"/>
  <c r="K255" i="1"/>
  <c r="I248" i="1"/>
  <c r="K248" i="1" s="1"/>
  <c r="J86" i="2"/>
  <c r="K86" i="2" s="1"/>
  <c r="K98" i="2"/>
  <c r="K325" i="1"/>
  <c r="K362" i="1"/>
  <c r="N391" i="1"/>
  <c r="N389" i="1" s="1"/>
  <c r="M12" i="2"/>
  <c r="M19" i="2"/>
  <c r="N26" i="2"/>
  <c r="N68" i="2"/>
  <c r="J87" i="2"/>
  <c r="K87" i="2" s="1"/>
  <c r="N134" i="2"/>
  <c r="N132" i="2" s="1"/>
  <c r="O170" i="2"/>
  <c r="O320" i="2"/>
  <c r="M348" i="2"/>
  <c r="P348" i="2" s="1"/>
  <c r="P350" i="2"/>
  <c r="M347" i="2"/>
  <c r="K372" i="2"/>
  <c r="O630" i="2"/>
  <c r="O686" i="2"/>
  <c r="N424" i="1"/>
  <c r="O424" i="1" s="1"/>
  <c r="K435" i="1"/>
  <c r="K439" i="1"/>
  <c r="K699" i="1"/>
  <c r="K728" i="1"/>
  <c r="L23" i="2"/>
  <c r="J143" i="2"/>
  <c r="J131" i="2" s="1"/>
  <c r="L198" i="2"/>
  <c r="O198" i="2" s="1"/>
  <c r="L263" i="2"/>
  <c r="O266" i="2"/>
  <c r="M279" i="2"/>
  <c r="P282" i="2"/>
  <c r="J288" i="2"/>
  <c r="J275" i="2" s="1"/>
  <c r="I275" i="2"/>
  <c r="N300" i="2"/>
  <c r="N298" i="2" s="1"/>
  <c r="K365" i="2"/>
  <c r="N392" i="2"/>
  <c r="N391" i="2"/>
  <c r="K540" i="2"/>
  <c r="J537" i="2"/>
  <c r="J522" i="2" s="1"/>
  <c r="L209" i="2"/>
  <c r="O209" i="2" s="1"/>
  <c r="O353" i="2"/>
  <c r="N351" i="2"/>
  <c r="J112" i="1"/>
  <c r="K197" i="1"/>
  <c r="J236" i="1"/>
  <c r="K291" i="1"/>
  <c r="I364" i="1"/>
  <c r="O397" i="1"/>
  <c r="K413" i="1"/>
  <c r="K460" i="1"/>
  <c r="K538" i="1"/>
  <c r="K541" i="1"/>
  <c r="J603" i="1"/>
  <c r="N23" i="2"/>
  <c r="L55" i="2"/>
  <c r="P58" i="2"/>
  <c r="N56" i="2"/>
  <c r="P56" i="2" s="1"/>
  <c r="P71" i="2"/>
  <c r="K78" i="2"/>
  <c r="L90" i="2"/>
  <c r="L121" i="2"/>
  <c r="O316" i="2"/>
  <c r="K360" i="2"/>
  <c r="I112" i="1"/>
  <c r="L229" i="1"/>
  <c r="K312" i="1"/>
  <c r="N690" i="1"/>
  <c r="P690" i="1" s="1"/>
  <c r="J708" i="1"/>
  <c r="O93" i="2"/>
  <c r="P154" i="2"/>
  <c r="O166" i="2"/>
  <c r="O173" i="2"/>
  <c r="N331" i="2"/>
  <c r="O331" i="2" s="1"/>
  <c r="O333" i="2"/>
  <c r="N330" i="2"/>
  <c r="P503" i="2"/>
  <c r="M502" i="2"/>
  <c r="P502" i="2" s="1"/>
  <c r="K370" i="2"/>
  <c r="P755" i="2"/>
  <c r="M754" i="2"/>
  <c r="P754" i="2" s="1"/>
  <c r="P807" i="2"/>
  <c r="M805" i="2"/>
  <c r="P805" i="2" s="1"/>
  <c r="M405" i="2"/>
  <c r="P405" i="2" s="1"/>
  <c r="P407" i="2"/>
  <c r="I592" i="2"/>
  <c r="K592" i="2" s="1"/>
  <c r="K593" i="2"/>
  <c r="I785" i="2"/>
  <c r="K785" i="2" s="1"/>
  <c r="K800" i="2"/>
  <c r="O806" i="2"/>
  <c r="L805" i="2"/>
  <c r="O805" i="2" s="1"/>
  <c r="J433" i="2"/>
  <c r="K460" i="2"/>
  <c r="N347" i="2"/>
  <c r="P353" i="2"/>
  <c r="N414" i="2"/>
  <c r="K543" i="2"/>
  <c r="O632" i="2"/>
  <c r="P738" i="2"/>
  <c r="M737" i="2"/>
  <c r="P737" i="2" s="1"/>
  <c r="P771" i="2"/>
  <c r="M770" i="2"/>
  <c r="P770" i="2" s="1"/>
  <c r="P788" i="2"/>
  <c r="M786" i="2"/>
  <c r="P786" i="2" s="1"/>
  <c r="N805" i="2"/>
  <c r="M404" i="2"/>
  <c r="P687" i="2"/>
  <c r="M685" i="2"/>
  <c r="P685" i="2" s="1"/>
  <c r="O787" i="2"/>
  <c r="L786" i="2"/>
  <c r="O786" i="2" s="1"/>
  <c r="P410" i="2"/>
  <c r="I434" i="2"/>
  <c r="P472" i="2"/>
  <c r="I522" i="2"/>
  <c r="L526" i="2"/>
  <c r="O526" i="2" s="1"/>
  <c r="L533" i="2"/>
  <c r="O533" i="2" s="1"/>
  <c r="O791" i="2"/>
  <c r="O634" i="2"/>
  <c r="P170" i="1"/>
  <c r="N168" i="1"/>
  <c r="P168" i="1" s="1"/>
  <c r="M283" i="1"/>
  <c r="P283" i="1" s="1"/>
  <c r="P285" i="1"/>
  <c r="N330" i="1"/>
  <c r="N328" i="1" s="1"/>
  <c r="M422" i="1"/>
  <c r="M421" i="1"/>
  <c r="M419" i="1" s="1"/>
  <c r="L44" i="1"/>
  <c r="O44" i="1" s="1"/>
  <c r="L43" i="1"/>
  <c r="L41" i="1" s="1"/>
  <c r="M135" i="1"/>
  <c r="M134" i="1"/>
  <c r="M132" i="1" s="1"/>
  <c r="K159" i="1"/>
  <c r="K208" i="1"/>
  <c r="M687" i="1"/>
  <c r="M685" i="1" s="1"/>
  <c r="M688" i="1"/>
  <c r="N300" i="1"/>
  <c r="N298" i="1" s="1"/>
  <c r="N304" i="1"/>
  <c r="N347" i="1"/>
  <c r="N345" i="1" s="1"/>
  <c r="N348" i="1"/>
  <c r="K81" i="1"/>
  <c r="K84" i="1"/>
  <c r="K109" i="1"/>
  <c r="K190" i="1"/>
  <c r="P173" i="1"/>
  <c r="M171" i="1"/>
  <c r="P171" i="1" s="1"/>
  <c r="M447" i="1"/>
  <c r="M446" i="1"/>
  <c r="M444" i="1" s="1"/>
  <c r="K148" i="1"/>
  <c r="K145" i="1"/>
  <c r="K225" i="1"/>
  <c r="N228" i="1"/>
  <c r="N231" i="1"/>
  <c r="M263" i="1"/>
  <c r="P266" i="1"/>
  <c r="L283" i="1"/>
  <c r="O283" i="1" s="1"/>
  <c r="K290" i="1"/>
  <c r="J434" i="1"/>
  <c r="J418" i="1" s="1"/>
  <c r="M631" i="1"/>
  <c r="M629" i="1" s="1"/>
  <c r="J466" i="1"/>
  <c r="K466" i="1" s="1"/>
  <c r="J595" i="1"/>
  <c r="J729" i="1"/>
  <c r="K821" i="1"/>
  <c r="K824" i="1"/>
  <c r="K827" i="1"/>
  <c r="K111" i="1"/>
  <c r="K130" i="1"/>
  <c r="P154" i="1"/>
  <c r="L209" i="1"/>
  <c r="K214" i="1"/>
  <c r="J226" i="1"/>
  <c r="J180" i="1" s="1"/>
  <c r="L249" i="1"/>
  <c r="O249" i="1" s="1"/>
  <c r="K287" i="1"/>
  <c r="M300" i="1"/>
  <c r="M298" i="1" s="1"/>
  <c r="K340" i="1"/>
  <c r="P410" i="1"/>
  <c r="J679" i="1"/>
  <c r="J678" i="1" s="1"/>
  <c r="P71" i="1"/>
  <c r="J100" i="1"/>
  <c r="K100" i="1" s="1"/>
  <c r="K115" i="1"/>
  <c r="O266" i="1"/>
  <c r="K310" i="1"/>
  <c r="O321" i="1"/>
  <c r="O333" i="1"/>
  <c r="K385" i="1"/>
  <c r="P407" i="1"/>
  <c r="K412" i="1"/>
  <c r="K437" i="1"/>
  <c r="K440" i="1"/>
  <c r="L33" i="1"/>
  <c r="L31" i="1" s="1"/>
  <c r="K643" i="1"/>
  <c r="K649" i="1"/>
  <c r="N660" i="1"/>
  <c r="N657" i="1" s="1"/>
  <c r="N655" i="1" s="1"/>
  <c r="K288" i="1"/>
  <c r="K293" i="1"/>
  <c r="P333" i="1"/>
  <c r="K369" i="1"/>
  <c r="K372" i="1"/>
  <c r="K492" i="1"/>
  <c r="J675" i="1"/>
  <c r="J669" i="1" s="1"/>
  <c r="K700" i="1"/>
  <c r="O58" i="1"/>
  <c r="L56" i="1"/>
  <c r="J76" i="1"/>
  <c r="L47" i="1"/>
  <c r="O47" i="1" s="1"/>
  <c r="O49" i="1"/>
  <c r="L134" i="1"/>
  <c r="L132" i="1" s="1"/>
  <c r="L138" i="1"/>
  <c r="O138" i="1" s="1"/>
  <c r="L94" i="1"/>
  <c r="O94" i="1" s="1"/>
  <c r="O96" i="1"/>
  <c r="N122" i="1"/>
  <c r="N121" i="1"/>
  <c r="N183" i="1"/>
  <c r="N184" i="1"/>
  <c r="K224" i="1"/>
  <c r="I216" i="1"/>
  <c r="K216" i="1" s="1"/>
  <c r="L318" i="1"/>
  <c r="O318" i="1" s="1"/>
  <c r="O320" i="1"/>
  <c r="N135" i="1"/>
  <c r="P137" i="1"/>
  <c r="M23" i="1"/>
  <c r="M21" i="1" s="1"/>
  <c r="P32" i="1"/>
  <c r="M44" i="1"/>
  <c r="P44" i="1" s="1"/>
  <c r="M43" i="1"/>
  <c r="M41" i="1" s="1"/>
  <c r="L151" i="1"/>
  <c r="O154" i="1"/>
  <c r="L152" i="1"/>
  <c r="O280" i="1"/>
  <c r="L69" i="1"/>
  <c r="O69" i="1" s="1"/>
  <c r="L68" i="1"/>
  <c r="L66" i="1" s="1"/>
  <c r="K204" i="1"/>
  <c r="K247" i="1"/>
  <c r="K258" i="1"/>
  <c r="I236" i="1"/>
  <c r="O269" i="1"/>
  <c r="L267" i="1"/>
  <c r="O267" i="1" s="1"/>
  <c r="J314" i="1"/>
  <c r="K314" i="1" s="1"/>
  <c r="L121" i="1"/>
  <c r="L119" i="1" s="1"/>
  <c r="L125" i="1"/>
  <c r="P282" i="1"/>
  <c r="N279" i="1"/>
  <c r="N277" i="1" s="1"/>
  <c r="M348" i="1"/>
  <c r="L187" i="1"/>
  <c r="O187" i="1" s="1"/>
  <c r="N263" i="1"/>
  <c r="N261" i="1" s="1"/>
  <c r="I275" i="1"/>
  <c r="K275" i="1" s="1"/>
  <c r="M279" i="1"/>
  <c r="O282" i="1"/>
  <c r="K294" i="1"/>
  <c r="K311" i="1"/>
  <c r="M317" i="1"/>
  <c r="M315" i="1" s="1"/>
  <c r="L331" i="1"/>
  <c r="O331" i="1" s="1"/>
  <c r="N392" i="1"/>
  <c r="L395" i="1"/>
  <c r="P397" i="1"/>
  <c r="I434" i="1"/>
  <c r="K522" i="1"/>
  <c r="J569" i="1"/>
  <c r="K569" i="1" s="1"/>
  <c r="K671" i="1"/>
  <c r="L687" i="1"/>
  <c r="L685" i="1" s="1"/>
  <c r="M68" i="1"/>
  <c r="M66" i="1" s="1"/>
  <c r="K78" i="1"/>
  <c r="K106" i="1"/>
  <c r="O127" i="1"/>
  <c r="K144" i="1"/>
  <c r="K193" i="1"/>
  <c r="N238" i="1"/>
  <c r="L304" i="1"/>
  <c r="O304" i="1" s="1"/>
  <c r="K309" i="1"/>
  <c r="P350" i="1"/>
  <c r="O353" i="1"/>
  <c r="N395" i="1"/>
  <c r="P395" i="1" s="1"/>
  <c r="I401" i="1"/>
  <c r="K401" i="1" s="1"/>
  <c r="L404" i="1"/>
  <c r="L402" i="1" s="1"/>
  <c r="L421" i="1"/>
  <c r="L419" i="1" s="1"/>
  <c r="K489" i="1"/>
  <c r="K495" i="1"/>
  <c r="M525" i="1"/>
  <c r="M523" i="1" s="1"/>
  <c r="K542" i="1"/>
  <c r="J620" i="1"/>
  <c r="K620" i="1" s="1"/>
  <c r="N634" i="1"/>
  <c r="N632" i="1" s="1"/>
  <c r="P632" i="1" s="1"/>
  <c r="K644" i="1"/>
  <c r="K647" i="1"/>
  <c r="L658" i="1"/>
  <c r="K723" i="1"/>
  <c r="K726" i="1"/>
  <c r="L788" i="1"/>
  <c r="O788" i="1" s="1"/>
  <c r="M47" i="1"/>
  <c r="P47" i="1" s="1"/>
  <c r="M26" i="1"/>
  <c r="M24" i="1" s="1"/>
  <c r="N56" i="1"/>
  <c r="P58" i="1"/>
  <c r="L26" i="1"/>
  <c r="L24" i="1" s="1"/>
  <c r="M69" i="1"/>
  <c r="P69" i="1" s="1"/>
  <c r="M72" i="1"/>
  <c r="P72" i="1" s="1"/>
  <c r="L90" i="1"/>
  <c r="L88" i="1" s="1"/>
  <c r="N125" i="1"/>
  <c r="L238" i="1"/>
  <c r="P264" i="1"/>
  <c r="M404" i="1"/>
  <c r="M402" i="1" s="1"/>
  <c r="I443" i="1"/>
  <c r="K443" i="1" s="1"/>
  <c r="J465" i="1"/>
  <c r="K465" i="1" s="1"/>
  <c r="N528" i="1"/>
  <c r="O528" i="1" s="1"/>
  <c r="K540" i="1"/>
  <c r="N549" i="1"/>
  <c r="O549" i="1" s="1"/>
  <c r="L632" i="1"/>
  <c r="K673" i="1"/>
  <c r="K672" i="1"/>
  <c r="K822" i="1"/>
  <c r="K825" i="1"/>
  <c r="K828" i="1"/>
  <c r="L657" i="1"/>
  <c r="L655" i="1" s="1"/>
  <c r="M56" i="1"/>
  <c r="L59" i="1"/>
  <c r="O59" i="1" s="1"/>
  <c r="O74" i="1"/>
  <c r="J77" i="1"/>
  <c r="J65" i="1" s="1"/>
  <c r="K82" i="1"/>
  <c r="M90" i="1"/>
  <c r="M88" i="1" s="1"/>
  <c r="K103" i="1"/>
  <c r="O186" i="1"/>
  <c r="N198" i="1"/>
  <c r="N209" i="1"/>
  <c r="L217" i="1"/>
  <c r="N249" i="1"/>
  <c r="L264" i="1"/>
  <c r="O264" i="1" s="1"/>
  <c r="P269" i="1"/>
  <c r="L301" i="1"/>
  <c r="O301" i="1" s="1"/>
  <c r="J327" i="1"/>
  <c r="K327" i="1" s="1"/>
  <c r="P353" i="1"/>
  <c r="N449" i="1"/>
  <c r="P449" i="1" s="1"/>
  <c r="J560" i="1"/>
  <c r="K560" i="1" s="1"/>
  <c r="L36" i="1"/>
  <c r="O36" i="1" s="1"/>
  <c r="M33" i="1"/>
  <c r="M31" i="1" s="1"/>
  <c r="P59" i="1"/>
  <c r="K83" i="1"/>
  <c r="K99" i="1"/>
  <c r="K118" i="1"/>
  <c r="P186" i="1"/>
  <c r="O191" i="1"/>
  <c r="J194" i="1"/>
  <c r="K215" i="1"/>
  <c r="N217" i="1"/>
  <c r="L263" i="1"/>
  <c r="K271" i="1"/>
  <c r="P306" i="1"/>
  <c r="N351" i="1"/>
  <c r="O351" i="1" s="1"/>
  <c r="K370" i="1"/>
  <c r="K378" i="1"/>
  <c r="L391" i="1"/>
  <c r="I433" i="1"/>
  <c r="I417" i="1" s="1"/>
  <c r="K417" i="1" s="1"/>
  <c r="K483" i="1"/>
  <c r="L525" i="1"/>
  <c r="L523" i="1" s="1"/>
  <c r="J561" i="1"/>
  <c r="K561" i="1" s="1"/>
  <c r="J621" i="1"/>
  <c r="K621" i="1" s="1"/>
  <c r="K670" i="1"/>
  <c r="K674" i="1"/>
  <c r="J701" i="1"/>
  <c r="K701" i="1" s="1"/>
  <c r="L789" i="1"/>
  <c r="O789" i="1" s="1"/>
  <c r="N791" i="1"/>
  <c r="N789" i="1" s="1"/>
  <c r="K823" i="1"/>
  <c r="K826" i="1"/>
  <c r="P91" i="1"/>
  <c r="K98" i="1"/>
  <c r="J86" i="1"/>
  <c r="K86" i="1" s="1"/>
  <c r="P35" i="1"/>
  <c r="O46" i="1"/>
  <c r="L55" i="1"/>
  <c r="M125" i="1"/>
  <c r="P127" i="1"/>
  <c r="N134" i="1"/>
  <c r="P138" i="1"/>
  <c r="P166" i="1"/>
  <c r="J374" i="1"/>
  <c r="K374" i="1" s="1"/>
  <c r="K381" i="1"/>
  <c r="M392" i="1"/>
  <c r="P392" i="1" s="1"/>
  <c r="M391" i="1"/>
  <c r="N404" i="1"/>
  <c r="N402" i="1" s="1"/>
  <c r="L470" i="1"/>
  <c r="K485" i="1"/>
  <c r="N756" i="1"/>
  <c r="N757" i="1"/>
  <c r="O806" i="1"/>
  <c r="L805" i="1"/>
  <c r="O805" i="1" s="1"/>
  <c r="N43" i="1"/>
  <c r="I77" i="1"/>
  <c r="N167" i="1"/>
  <c r="P15" i="1"/>
  <c r="N26" i="1"/>
  <c r="N16" i="1" s="1"/>
  <c r="N14" i="1" s="1"/>
  <c r="P29" i="1"/>
  <c r="O71" i="1"/>
  <c r="O93" i="1"/>
  <c r="L168" i="1"/>
  <c r="O170" i="1"/>
  <c r="M183" i="1"/>
  <c r="M187" i="1"/>
  <c r="P187" i="1" s="1"/>
  <c r="K244" i="1"/>
  <c r="P93" i="1"/>
  <c r="P96" i="1"/>
  <c r="O137" i="1"/>
  <c r="P140" i="1"/>
  <c r="O182" i="1"/>
  <c r="P321" i="1"/>
  <c r="O323" i="1"/>
  <c r="L334" i="1"/>
  <c r="O334" i="1" s="1"/>
  <c r="O346" i="1"/>
  <c r="O403" i="1"/>
  <c r="I442" i="1"/>
  <c r="K442" i="1" s="1"/>
  <c r="M470" i="1"/>
  <c r="N772" i="1"/>
  <c r="N773" i="1"/>
  <c r="I785" i="1"/>
  <c r="K785" i="1" s="1"/>
  <c r="N68" i="1"/>
  <c r="N90" i="1"/>
  <c r="O410" i="1"/>
  <c r="N408" i="1"/>
  <c r="P408" i="1" s="1"/>
  <c r="M12" i="1"/>
  <c r="M19" i="1"/>
  <c r="P22" i="1"/>
  <c r="I276" i="1"/>
  <c r="K276" i="1" s="1"/>
  <c r="M331" i="1"/>
  <c r="P331" i="1" s="1"/>
  <c r="K365" i="1"/>
  <c r="N12" i="1"/>
  <c r="L23" i="1"/>
  <c r="P46" i="1"/>
  <c r="L9" i="1"/>
  <c r="L15" i="1"/>
  <c r="L29" i="1"/>
  <c r="I87" i="1"/>
  <c r="K87" i="1" s="1"/>
  <c r="K107" i="1"/>
  <c r="P120" i="1"/>
  <c r="M122" i="1"/>
  <c r="P122" i="1" s="1"/>
  <c r="P124" i="1"/>
  <c r="L135" i="1"/>
  <c r="K146" i="1"/>
  <c r="P157" i="1"/>
  <c r="K223" i="1"/>
  <c r="I260" i="1"/>
  <c r="K260" i="1" s="1"/>
  <c r="P323" i="1"/>
  <c r="L330" i="1"/>
  <c r="M334" i="1"/>
  <c r="P334" i="1" s="1"/>
  <c r="P346" i="1"/>
  <c r="J355" i="1"/>
  <c r="K355" i="1" s="1"/>
  <c r="K360" i="1"/>
  <c r="P394" i="1"/>
  <c r="P403" i="1"/>
  <c r="L469" i="1"/>
  <c r="L467" i="1" s="1"/>
  <c r="O545" i="1"/>
  <c r="J722" i="1"/>
  <c r="K722" i="1" s="1"/>
  <c r="K725" i="1"/>
  <c r="L639" i="1"/>
  <c r="O639" i="1" s="1"/>
  <c r="L631" i="1"/>
  <c r="O641" i="1"/>
  <c r="O656" i="1"/>
  <c r="N23" i="1"/>
  <c r="O61" i="1"/>
  <c r="K104" i="1"/>
  <c r="K116" i="1"/>
  <c r="P133" i="1"/>
  <c r="M151" i="1"/>
  <c r="L167" i="1"/>
  <c r="L171" i="1"/>
  <c r="O171" i="1" s="1"/>
  <c r="O173" i="1"/>
  <c r="N229" i="1"/>
  <c r="J233" i="1"/>
  <c r="M330" i="1"/>
  <c r="M467" i="1"/>
  <c r="M658" i="1"/>
  <c r="K102" i="1"/>
  <c r="K114" i="1"/>
  <c r="M121" i="1"/>
  <c r="O140" i="1"/>
  <c r="L230" i="1"/>
  <c r="K237" i="1"/>
  <c r="N317" i="1"/>
  <c r="N315" i="1" s="1"/>
  <c r="O329" i="1"/>
  <c r="M547" i="1"/>
  <c r="J297" i="1"/>
  <c r="K297" i="1" s="1"/>
  <c r="K379" i="1"/>
  <c r="L454" i="1"/>
  <c r="O454" i="1" s="1"/>
  <c r="L446" i="1"/>
  <c r="O468" i="1"/>
  <c r="N472" i="1"/>
  <c r="P472" i="1" s="1"/>
  <c r="J628" i="1"/>
  <c r="K628" i="1" s="1"/>
  <c r="K651" i="1"/>
  <c r="O350" i="1"/>
  <c r="O503" i="1"/>
  <c r="L502" i="1"/>
  <c r="O502" i="1" s="1"/>
  <c r="N754" i="1"/>
  <c r="K359" i="1"/>
  <c r="J568" i="1"/>
  <c r="K568" i="1" s="1"/>
  <c r="N739" i="1"/>
  <c r="N737" i="1" s="1"/>
  <c r="N740" i="1"/>
  <c r="N770" i="1"/>
  <c r="M502" i="1"/>
  <c r="P502" i="1" s="1"/>
  <c r="O535" i="1"/>
  <c r="M544" i="1"/>
  <c r="M655" i="1"/>
  <c r="J721" i="1"/>
  <c r="K721" i="1" s="1"/>
  <c r="L737" i="1"/>
  <c r="O737" i="1" s="1"/>
  <c r="L754" i="1"/>
  <c r="O754" i="1" s="1"/>
  <c r="L770" i="1"/>
  <c r="O770" i="1" s="1"/>
  <c r="M805" i="1"/>
  <c r="P805" i="1" s="1"/>
  <c r="L477" i="1"/>
  <c r="O477" i="1" s="1"/>
  <c r="L555" i="1"/>
  <c r="O555" i="1" s="1"/>
  <c r="M737" i="1"/>
  <c r="P737" i="1" s="1"/>
  <c r="M754" i="1"/>
  <c r="P754" i="1" s="1"/>
  <c r="M770" i="1"/>
  <c r="P770" i="1" s="1"/>
  <c r="L546" i="1"/>
  <c r="L786" i="6" l="1"/>
  <c r="O786" i="6" s="1"/>
  <c r="O88" i="15"/>
  <c r="L786" i="12"/>
  <c r="O786" i="12" s="1"/>
  <c r="O317" i="2"/>
  <c r="P317" i="13"/>
  <c r="O315" i="13"/>
  <c r="L132" i="4"/>
  <c r="O132" i="4" s="1"/>
  <c r="M149" i="12"/>
  <c r="P149" i="12" s="1"/>
  <c r="L655" i="9"/>
  <c r="O655" i="9" s="1"/>
  <c r="L149" i="8"/>
  <c r="O149" i="8" s="1"/>
  <c r="O330" i="14"/>
  <c r="O183" i="14"/>
  <c r="P300" i="9"/>
  <c r="O90" i="15"/>
  <c r="P43" i="14"/>
  <c r="M547" i="15"/>
  <c r="P547" i="15" s="1"/>
  <c r="O88" i="13"/>
  <c r="O264" i="15"/>
  <c r="P317" i="2"/>
  <c r="O55" i="7"/>
  <c r="L629" i="10"/>
  <c r="O629" i="10" s="1"/>
  <c r="L277" i="13"/>
  <c r="O277" i="13" s="1"/>
  <c r="L786" i="14"/>
  <c r="O786" i="14" s="1"/>
  <c r="I418" i="14"/>
  <c r="K418" i="14" s="1"/>
  <c r="O631" i="4"/>
  <c r="M277" i="4"/>
  <c r="P277" i="4" s="1"/>
  <c r="O347" i="11"/>
  <c r="O348" i="14"/>
  <c r="O181" i="13"/>
  <c r="O167" i="10"/>
  <c r="P424" i="11"/>
  <c r="P347" i="11"/>
  <c r="L402" i="14"/>
  <c r="O402" i="14" s="1"/>
  <c r="P165" i="10"/>
  <c r="M119" i="15"/>
  <c r="P119" i="15" s="1"/>
  <c r="O134" i="15"/>
  <c r="K364" i="15"/>
  <c r="P279" i="15"/>
  <c r="P132" i="15"/>
  <c r="L66" i="5"/>
  <c r="O66" i="5" s="1"/>
  <c r="O279" i="15"/>
  <c r="K364" i="13"/>
  <c r="O347" i="14"/>
  <c r="O317" i="15"/>
  <c r="O43" i="6"/>
  <c r="P183" i="14"/>
  <c r="P167" i="9"/>
  <c r="L444" i="13"/>
  <c r="O444" i="13" s="1"/>
  <c r="M315" i="15"/>
  <c r="P315" i="15" s="1"/>
  <c r="P264" i="14"/>
  <c r="O280" i="15"/>
  <c r="O43" i="15"/>
  <c r="P280" i="15"/>
  <c r="M181" i="14"/>
  <c r="P181" i="14" s="1"/>
  <c r="P300" i="15"/>
  <c r="P59" i="15"/>
  <c r="K364" i="14"/>
  <c r="M419" i="15"/>
  <c r="P419" i="15" s="1"/>
  <c r="P134" i="15"/>
  <c r="O261" i="9"/>
  <c r="L66" i="12"/>
  <c r="O66" i="12" s="1"/>
  <c r="O167" i="15"/>
  <c r="O183" i="15"/>
  <c r="O90" i="13"/>
  <c r="O167" i="14"/>
  <c r="K417" i="5"/>
  <c r="P351" i="12"/>
  <c r="K131" i="15"/>
  <c r="L41" i="15"/>
  <c r="O41" i="15" s="1"/>
  <c r="O43" i="4"/>
  <c r="P347" i="14"/>
  <c r="L629" i="15"/>
  <c r="O629" i="15" s="1"/>
  <c r="L786" i="15"/>
  <c r="O786" i="15" s="1"/>
  <c r="K143" i="15"/>
  <c r="M277" i="10"/>
  <c r="P277" i="10" s="1"/>
  <c r="I65" i="15"/>
  <c r="K65" i="15" s="1"/>
  <c r="P90" i="10"/>
  <c r="K76" i="15"/>
  <c r="O151" i="15"/>
  <c r="L389" i="15"/>
  <c r="O389" i="15" s="1"/>
  <c r="O132" i="15"/>
  <c r="P404" i="15"/>
  <c r="M402" i="15"/>
  <c r="P402" i="15" s="1"/>
  <c r="O55" i="5"/>
  <c r="P348" i="8"/>
  <c r="M688" i="8"/>
  <c r="P688" i="8" s="1"/>
  <c r="K434" i="13"/>
  <c r="P263" i="15"/>
  <c r="P263" i="4"/>
  <c r="M685" i="8"/>
  <c r="P685" i="8" s="1"/>
  <c r="L181" i="15"/>
  <c r="O181" i="15" s="1"/>
  <c r="O21" i="15"/>
  <c r="P331" i="15"/>
  <c r="O91" i="15"/>
  <c r="M149" i="6"/>
  <c r="P149" i="6" s="1"/>
  <c r="O330" i="12"/>
  <c r="O347" i="15"/>
  <c r="K434" i="15"/>
  <c r="L315" i="15"/>
  <c r="O315" i="15" s="1"/>
  <c r="O168" i="15"/>
  <c r="N261" i="4"/>
  <c r="P261" i="4" s="1"/>
  <c r="P55" i="9"/>
  <c r="O167" i="12"/>
  <c r="P167" i="13"/>
  <c r="P167" i="14"/>
  <c r="M119" i="14"/>
  <c r="P119" i="14" s="1"/>
  <c r="L181" i="14"/>
  <c r="O181" i="14" s="1"/>
  <c r="I226" i="15"/>
  <c r="K226" i="15" s="1"/>
  <c r="O318" i="15"/>
  <c r="L523" i="9"/>
  <c r="O523" i="9" s="1"/>
  <c r="L119" i="9"/>
  <c r="O119" i="9" s="1"/>
  <c r="L544" i="13"/>
  <c r="O544" i="13" s="1"/>
  <c r="O183" i="13"/>
  <c r="M261" i="15"/>
  <c r="P261" i="15" s="1"/>
  <c r="M389" i="15"/>
  <c r="P389" i="15" s="1"/>
  <c r="O56" i="15"/>
  <c r="P68" i="12"/>
  <c r="P183" i="13"/>
  <c r="K537" i="15"/>
  <c r="N345" i="15"/>
  <c r="O345" i="15" s="1"/>
  <c r="P151" i="15"/>
  <c r="I164" i="15"/>
  <c r="K164" i="15" s="1"/>
  <c r="K174" i="15"/>
  <c r="M149" i="8"/>
  <c r="P149" i="8" s="1"/>
  <c r="O264" i="9"/>
  <c r="P261" i="9"/>
  <c r="M24" i="14"/>
  <c r="L277" i="15"/>
  <c r="O277" i="15" s="1"/>
  <c r="O263" i="4"/>
  <c r="P264" i="9"/>
  <c r="L149" i="12"/>
  <c r="O149" i="12" s="1"/>
  <c r="P53" i="12"/>
  <c r="M402" i="14"/>
  <c r="P402" i="14" s="1"/>
  <c r="M277" i="14"/>
  <c r="P277" i="14" s="1"/>
  <c r="P55" i="15"/>
  <c r="M53" i="15"/>
  <c r="P53" i="15" s="1"/>
  <c r="L467" i="4"/>
  <c r="O467" i="4" s="1"/>
  <c r="L66" i="4"/>
  <c r="O66" i="4" s="1"/>
  <c r="P690" i="8"/>
  <c r="L149" i="10"/>
  <c r="O149" i="10" s="1"/>
  <c r="M132" i="11"/>
  <c r="P132" i="11" s="1"/>
  <c r="L419" i="12"/>
  <c r="O419" i="12" s="1"/>
  <c r="P347" i="13"/>
  <c r="P263" i="13"/>
  <c r="P23" i="14"/>
  <c r="O134" i="14"/>
  <c r="O90" i="14"/>
  <c r="O33" i="14"/>
  <c r="L467" i="15"/>
  <c r="O467" i="15" s="1"/>
  <c r="M149" i="15"/>
  <c r="P149" i="15" s="1"/>
  <c r="P264" i="15"/>
  <c r="N20" i="15"/>
  <c r="N18" i="15" s="1"/>
  <c r="O135" i="15"/>
  <c r="P91" i="15"/>
  <c r="P277" i="15"/>
  <c r="P66" i="15"/>
  <c r="P90" i="2"/>
  <c r="M315" i="6"/>
  <c r="P315" i="6" s="1"/>
  <c r="L345" i="11"/>
  <c r="O345" i="11" s="1"/>
  <c r="M277" i="12"/>
  <c r="P277" i="12" s="1"/>
  <c r="P43" i="13"/>
  <c r="L629" i="14"/>
  <c r="O629" i="14" s="1"/>
  <c r="M132" i="14"/>
  <c r="P132" i="14" s="1"/>
  <c r="O263" i="14"/>
  <c r="O184" i="15"/>
  <c r="L165" i="15"/>
  <c r="O165" i="15" s="1"/>
  <c r="P152" i="15"/>
  <c r="M88" i="15"/>
  <c r="P88" i="15" s="1"/>
  <c r="O55" i="15"/>
  <c r="P68" i="15"/>
  <c r="L119" i="10"/>
  <c r="O119" i="10" s="1"/>
  <c r="P470" i="13"/>
  <c r="O91" i="13"/>
  <c r="L315" i="14"/>
  <c r="O315" i="14" s="1"/>
  <c r="L261" i="14"/>
  <c r="O261" i="14" s="1"/>
  <c r="L119" i="15"/>
  <c r="O119" i="15" s="1"/>
  <c r="O657" i="15"/>
  <c r="L655" i="15"/>
  <c r="O655" i="15" s="1"/>
  <c r="P43" i="15"/>
  <c r="O315" i="1"/>
  <c r="M402" i="8"/>
  <c r="P402" i="8" s="1"/>
  <c r="O183" i="10"/>
  <c r="O263" i="13"/>
  <c r="O135" i="13"/>
  <c r="O53" i="15"/>
  <c r="N24" i="15"/>
  <c r="N16" i="15"/>
  <c r="N14" i="15" s="1"/>
  <c r="P41" i="15"/>
  <c r="P421" i="13"/>
  <c r="M419" i="13"/>
  <c r="P419" i="13" s="1"/>
  <c r="L298" i="11"/>
  <c r="O298" i="11" s="1"/>
  <c r="L149" i="14"/>
  <c r="O149" i="14" s="1"/>
  <c r="N525" i="15"/>
  <c r="N526" i="15"/>
  <c r="O526" i="15" s="1"/>
  <c r="O528" i="15"/>
  <c r="P469" i="15"/>
  <c r="M467" i="15"/>
  <c r="P467" i="15" s="1"/>
  <c r="O446" i="15"/>
  <c r="L444" i="15"/>
  <c r="O444" i="15" s="1"/>
  <c r="N298" i="15"/>
  <c r="P298" i="15" s="1"/>
  <c r="P19" i="15"/>
  <c r="O549" i="15"/>
  <c r="N546" i="15"/>
  <c r="N547" i="15"/>
  <c r="O547" i="15" s="1"/>
  <c r="O525" i="15"/>
  <c r="P26" i="15"/>
  <c r="M16" i="15"/>
  <c r="O12" i="15"/>
  <c r="L9" i="15"/>
  <c r="M345" i="13"/>
  <c r="P345" i="13" s="1"/>
  <c r="P55" i="14"/>
  <c r="J275" i="15"/>
  <c r="K275" i="15" s="1"/>
  <c r="K288" i="15"/>
  <c r="L685" i="15"/>
  <c r="O685" i="15" s="1"/>
  <c r="P330" i="15"/>
  <c r="O68" i="15"/>
  <c r="L66" i="15"/>
  <c r="O66" i="15" s="1"/>
  <c r="O300" i="15"/>
  <c r="O19" i="15"/>
  <c r="P9" i="15"/>
  <c r="O36" i="15"/>
  <c r="L34" i="15"/>
  <c r="O34" i="15" s="1"/>
  <c r="L30" i="15"/>
  <c r="O330" i="15"/>
  <c r="N328" i="15"/>
  <c r="O328" i="15" s="1"/>
  <c r="P23" i="15"/>
  <c r="M20" i="15"/>
  <c r="O263" i="15"/>
  <c r="L227" i="15"/>
  <c r="L261" i="13"/>
  <c r="O261" i="13" s="1"/>
  <c r="L328" i="14"/>
  <c r="O328" i="14" s="1"/>
  <c r="L34" i="14"/>
  <c r="O34" i="14" s="1"/>
  <c r="P545" i="15"/>
  <c r="M544" i="15"/>
  <c r="P526" i="15"/>
  <c r="K543" i="15"/>
  <c r="M328" i="15"/>
  <c r="O404" i="15"/>
  <c r="L402" i="15"/>
  <c r="O402" i="15" s="1"/>
  <c r="P183" i="15"/>
  <c r="M181" i="15"/>
  <c r="P181" i="15" s="1"/>
  <c r="P167" i="15"/>
  <c r="M165" i="15"/>
  <c r="P165" i="15" s="1"/>
  <c r="O23" i="15"/>
  <c r="L20" i="15"/>
  <c r="L13" i="15"/>
  <c r="O149" i="15"/>
  <c r="N33" i="15"/>
  <c r="O261" i="15"/>
  <c r="O421" i="15"/>
  <c r="L419" i="15"/>
  <c r="M21" i="15"/>
  <c r="P21" i="15" s="1"/>
  <c r="J417" i="15"/>
  <c r="K417" i="15" s="1"/>
  <c r="K433" i="15"/>
  <c r="K559" i="15"/>
  <c r="M447" i="15"/>
  <c r="P447" i="15" s="1"/>
  <c r="P449" i="15"/>
  <c r="M446" i="15"/>
  <c r="M33" i="15"/>
  <c r="P549" i="15"/>
  <c r="O26" i="15"/>
  <c r="L24" i="15"/>
  <c r="L16" i="15"/>
  <c r="P347" i="15"/>
  <c r="M345" i="15"/>
  <c r="M24" i="15"/>
  <c r="L389" i="14"/>
  <c r="O389" i="14" s="1"/>
  <c r="O328" i="13"/>
  <c r="P631" i="12"/>
  <c r="O317" i="13"/>
  <c r="L389" i="13"/>
  <c r="O389" i="13" s="1"/>
  <c r="P404" i="13"/>
  <c r="L277" i="14"/>
  <c r="O277" i="14" s="1"/>
  <c r="M20" i="14"/>
  <c r="M18" i="14" s="1"/>
  <c r="L30" i="14"/>
  <c r="K76" i="14"/>
  <c r="I64" i="14"/>
  <c r="K64" i="14" s="1"/>
  <c r="P424" i="7"/>
  <c r="I64" i="9"/>
  <c r="K64" i="9" s="1"/>
  <c r="P634" i="12"/>
  <c r="O132" i="13"/>
  <c r="O345" i="13"/>
  <c r="P165" i="14"/>
  <c r="M422" i="14"/>
  <c r="P422" i="14" s="1"/>
  <c r="M421" i="14"/>
  <c r="P168" i="11"/>
  <c r="M632" i="12"/>
  <c r="P632" i="12" s="1"/>
  <c r="N328" i="12"/>
  <c r="O328" i="12" s="1"/>
  <c r="P165" i="12"/>
  <c r="O263" i="12"/>
  <c r="P318" i="13"/>
  <c r="M165" i="13"/>
  <c r="P165" i="13" s="1"/>
  <c r="O300" i="13"/>
  <c r="L30" i="13"/>
  <c r="O30" i="13" s="1"/>
  <c r="O134" i="13"/>
  <c r="P279" i="13"/>
  <c r="L345" i="14"/>
  <c r="O345" i="14" s="1"/>
  <c r="M470" i="14"/>
  <c r="P470" i="14" s="1"/>
  <c r="M469" i="14"/>
  <c r="P472" i="14"/>
  <c r="L298" i="14"/>
  <c r="O298" i="14" s="1"/>
  <c r="O525" i="14"/>
  <c r="L523" i="14"/>
  <c r="O523" i="14" s="1"/>
  <c r="M66" i="14"/>
  <c r="P66" i="14" s="1"/>
  <c r="P68" i="14"/>
  <c r="P151" i="14"/>
  <c r="M149" i="14"/>
  <c r="P149" i="14" s="1"/>
  <c r="O55" i="9"/>
  <c r="M422" i="10"/>
  <c r="P422" i="10" s="1"/>
  <c r="L132" i="11"/>
  <c r="O132" i="11" s="1"/>
  <c r="M422" i="11"/>
  <c r="P422" i="11" s="1"/>
  <c r="L419" i="11"/>
  <c r="O419" i="11" s="1"/>
  <c r="P331" i="12"/>
  <c r="L119" i="14"/>
  <c r="O119" i="14" s="1"/>
  <c r="O183" i="12"/>
  <c r="O165" i="14"/>
  <c r="O657" i="14"/>
  <c r="L655" i="14"/>
  <c r="O655" i="14" s="1"/>
  <c r="P263" i="14"/>
  <c r="M261" i="14"/>
  <c r="P261" i="14" s="1"/>
  <c r="P330" i="6"/>
  <c r="N24" i="8"/>
  <c r="P263" i="9"/>
  <c r="P55" i="10"/>
  <c r="M658" i="11"/>
  <c r="P658" i="11" s="1"/>
  <c r="M277" i="11"/>
  <c r="P277" i="11" s="1"/>
  <c r="L31" i="11"/>
  <c r="O31" i="11" s="1"/>
  <c r="O88" i="10"/>
  <c r="M657" i="11"/>
  <c r="P657" i="11" s="1"/>
  <c r="N13" i="12"/>
  <c r="N11" i="12" s="1"/>
  <c r="P183" i="12"/>
  <c r="O263" i="9"/>
  <c r="M16" i="13"/>
  <c r="M14" i="13" s="1"/>
  <c r="P14" i="13" s="1"/>
  <c r="O36" i="13"/>
  <c r="P184" i="13"/>
  <c r="P345" i="14"/>
  <c r="L88" i="14"/>
  <c r="O88" i="14" s="1"/>
  <c r="K364" i="12"/>
  <c r="O469" i="14"/>
  <c r="L467" i="14"/>
  <c r="O467" i="14" s="1"/>
  <c r="I131" i="14"/>
  <c r="K131" i="14" s="1"/>
  <c r="K143" i="14"/>
  <c r="O23" i="14"/>
  <c r="L20" i="14"/>
  <c r="L13" i="14"/>
  <c r="L11" i="14" s="1"/>
  <c r="O68" i="14"/>
  <c r="L66" i="14"/>
  <c r="O66" i="14" s="1"/>
  <c r="N24" i="14"/>
  <c r="N16" i="14"/>
  <c r="O544" i="14"/>
  <c r="L227" i="14"/>
  <c r="P549" i="14"/>
  <c r="M546" i="14"/>
  <c r="M547" i="14"/>
  <c r="P547" i="14" s="1"/>
  <c r="M33" i="14"/>
  <c r="P9" i="14"/>
  <c r="O55" i="14"/>
  <c r="L53" i="14"/>
  <c r="O53" i="14" s="1"/>
  <c r="N20" i="14"/>
  <c r="N13" i="14"/>
  <c r="N21" i="14"/>
  <c r="P21" i="14" s="1"/>
  <c r="O546" i="14"/>
  <c r="P317" i="14"/>
  <c r="M315" i="14"/>
  <c r="P315" i="14" s="1"/>
  <c r="I226" i="14"/>
  <c r="L419" i="14"/>
  <c r="L9" i="14"/>
  <c r="O12" i="14"/>
  <c r="P263" i="12"/>
  <c r="M328" i="14"/>
  <c r="P328" i="14" s="1"/>
  <c r="P330" i="14"/>
  <c r="L41" i="14"/>
  <c r="O43" i="14"/>
  <c r="M53" i="14"/>
  <c r="N41" i="14"/>
  <c r="O53" i="13"/>
  <c r="P90" i="14"/>
  <c r="M88" i="14"/>
  <c r="P88" i="14" s="1"/>
  <c r="P26" i="14"/>
  <c r="L21" i="14"/>
  <c r="L24" i="14"/>
  <c r="L16" i="14"/>
  <c r="O26" i="14"/>
  <c r="L685" i="14"/>
  <c r="O685" i="14" s="1"/>
  <c r="O330" i="13"/>
  <c r="K433" i="14"/>
  <c r="I417" i="14"/>
  <c r="K417" i="14" s="1"/>
  <c r="O446" i="14"/>
  <c r="L444" i="14"/>
  <c r="O444" i="14" s="1"/>
  <c r="P300" i="14"/>
  <c r="M298" i="14"/>
  <c r="P298" i="14" s="1"/>
  <c r="P391" i="14"/>
  <c r="M389" i="14"/>
  <c r="P389" i="14" s="1"/>
  <c r="K77" i="14"/>
  <c r="I65" i="14"/>
  <c r="K65" i="14" s="1"/>
  <c r="P88" i="13"/>
  <c r="K364" i="6"/>
  <c r="M419" i="11"/>
  <c r="P419" i="11" s="1"/>
  <c r="P55" i="11"/>
  <c r="O348" i="11"/>
  <c r="L298" i="12"/>
  <c r="O298" i="12" s="1"/>
  <c r="N20" i="12"/>
  <c r="N18" i="12" s="1"/>
  <c r="P56" i="12"/>
  <c r="K143" i="13"/>
  <c r="O631" i="13"/>
  <c r="L629" i="13"/>
  <c r="O629" i="13" s="1"/>
  <c r="O469" i="8"/>
  <c r="O263" i="8"/>
  <c r="P183" i="11"/>
  <c r="M345" i="11"/>
  <c r="P345" i="11" s="1"/>
  <c r="O43" i="11"/>
  <c r="O347" i="12"/>
  <c r="O88" i="12"/>
  <c r="L31" i="12"/>
  <c r="O31" i="12" s="1"/>
  <c r="M261" i="12"/>
  <c r="P261" i="12" s="1"/>
  <c r="O347" i="13"/>
  <c r="P261" i="8"/>
  <c r="P263" i="8"/>
  <c r="I543" i="9"/>
  <c r="K543" i="9" s="1"/>
  <c r="P43" i="9"/>
  <c r="P43" i="11"/>
  <c r="O183" i="11"/>
  <c r="L181" i="12"/>
  <c r="O181" i="12" s="1"/>
  <c r="O43" i="12"/>
  <c r="O525" i="13"/>
  <c r="M149" i="13"/>
  <c r="P149" i="13" s="1"/>
  <c r="P55" i="13"/>
  <c r="L66" i="13"/>
  <c r="O66" i="13" s="1"/>
  <c r="O90" i="8"/>
  <c r="O347" i="9"/>
  <c r="P167" i="10"/>
  <c r="L119" i="11"/>
  <c r="O119" i="11" s="1"/>
  <c r="M422" i="12"/>
  <c r="P422" i="12" s="1"/>
  <c r="P55" i="12"/>
  <c r="M421" i="12"/>
  <c r="M419" i="12" s="1"/>
  <c r="P419" i="12" s="1"/>
  <c r="O138" i="13"/>
  <c r="P53" i="13"/>
  <c r="P168" i="13"/>
  <c r="P181" i="10"/>
  <c r="P90" i="13"/>
  <c r="P328" i="10"/>
  <c r="M149" i="11"/>
  <c r="P149" i="11" s="1"/>
  <c r="P135" i="13"/>
  <c r="P348" i="11"/>
  <c r="L444" i="11"/>
  <c r="O444" i="11" s="1"/>
  <c r="M315" i="12"/>
  <c r="P315" i="12" s="1"/>
  <c r="M261" i="13"/>
  <c r="P261" i="13" s="1"/>
  <c r="O55" i="13"/>
  <c r="P424" i="13"/>
  <c r="M422" i="13"/>
  <c r="P422" i="13" s="1"/>
  <c r="O165" i="11"/>
  <c r="O167" i="11"/>
  <c r="O33" i="13"/>
  <c r="L31" i="13"/>
  <c r="O31" i="13" s="1"/>
  <c r="P23" i="10"/>
  <c r="M181" i="13"/>
  <c r="P181" i="13" s="1"/>
  <c r="K76" i="13"/>
  <c r="J417" i="13"/>
  <c r="K417" i="13" s="1"/>
  <c r="K433" i="13"/>
  <c r="L21" i="13"/>
  <c r="L13" i="13"/>
  <c r="L11" i="13" s="1"/>
  <c r="L298" i="13"/>
  <c r="O298" i="13" s="1"/>
  <c r="M446" i="13"/>
  <c r="P449" i="13"/>
  <c r="N414" i="13"/>
  <c r="O467" i="13"/>
  <c r="P467" i="13"/>
  <c r="J522" i="13"/>
  <c r="K522" i="13" s="1"/>
  <c r="K537" i="13"/>
  <c r="I226" i="13"/>
  <c r="K237" i="13"/>
  <c r="L16" i="13"/>
  <c r="L14" i="13" s="1"/>
  <c r="O14" i="13" s="1"/>
  <c r="O26" i="13"/>
  <c r="L24" i="13"/>
  <c r="O183" i="9"/>
  <c r="O55" i="10"/>
  <c r="L786" i="11"/>
  <c r="O786" i="11" s="1"/>
  <c r="K365" i="11"/>
  <c r="O469" i="12"/>
  <c r="L315" i="12"/>
  <c r="O315" i="12" s="1"/>
  <c r="K174" i="13"/>
  <c r="I164" i="13"/>
  <c r="K164" i="13" s="1"/>
  <c r="L20" i="13"/>
  <c r="L18" i="13" s="1"/>
  <c r="P26" i="13"/>
  <c r="O23" i="13"/>
  <c r="N20" i="13"/>
  <c r="N18" i="13" s="1"/>
  <c r="N21" i="13"/>
  <c r="N13" i="13"/>
  <c r="P19" i="13"/>
  <c r="O470" i="13"/>
  <c r="M20" i="13"/>
  <c r="M21" i="13"/>
  <c r="P23" i="13"/>
  <c r="N24" i="13"/>
  <c r="P24" i="13" s="1"/>
  <c r="L402" i="10"/>
  <c r="O402" i="10" s="1"/>
  <c r="L315" i="10"/>
  <c r="O315" i="10" s="1"/>
  <c r="M66" i="10"/>
  <c r="P66" i="10" s="1"/>
  <c r="O56" i="12"/>
  <c r="O36" i="12"/>
  <c r="P167" i="12"/>
  <c r="P660" i="13"/>
  <c r="M657" i="13"/>
  <c r="M658" i="13"/>
  <c r="P658" i="13" s="1"/>
  <c r="M389" i="13"/>
  <c r="P389" i="13" s="1"/>
  <c r="P330" i="13"/>
  <c r="M328" i="13"/>
  <c r="P328" i="13" s="1"/>
  <c r="M315" i="13"/>
  <c r="P315" i="13" s="1"/>
  <c r="L149" i="13"/>
  <c r="O149" i="13" s="1"/>
  <c r="O151" i="13"/>
  <c r="O167" i="13"/>
  <c r="L165" i="13"/>
  <c r="O165" i="13" s="1"/>
  <c r="O15" i="13"/>
  <c r="P91" i="13"/>
  <c r="L119" i="13"/>
  <c r="O119" i="13" s="1"/>
  <c r="P15" i="13"/>
  <c r="O19" i="13"/>
  <c r="K559" i="13"/>
  <c r="I543" i="13"/>
  <c r="K543" i="13" s="1"/>
  <c r="P469" i="13"/>
  <c r="O469" i="13"/>
  <c r="L402" i="13"/>
  <c r="O402" i="13" s="1"/>
  <c r="O404" i="13"/>
  <c r="M119" i="13"/>
  <c r="P119" i="13" s="1"/>
  <c r="P121" i="13"/>
  <c r="P528" i="13"/>
  <c r="M525" i="13"/>
  <c r="M526" i="13"/>
  <c r="P526" i="13" s="1"/>
  <c r="M33" i="13"/>
  <c r="M13" i="13" s="1"/>
  <c r="O419" i="13"/>
  <c r="O43" i="13"/>
  <c r="N41" i="13"/>
  <c r="N37" i="13" s="1"/>
  <c r="O9" i="13"/>
  <c r="M631" i="13"/>
  <c r="P634" i="13"/>
  <c r="M632" i="13"/>
  <c r="P632" i="13" s="1"/>
  <c r="M132" i="13"/>
  <c r="P132" i="13" s="1"/>
  <c r="P134" i="13"/>
  <c r="M298" i="13"/>
  <c r="P298" i="13" s="1"/>
  <c r="P300" i="13"/>
  <c r="L227" i="13"/>
  <c r="K77" i="13"/>
  <c r="I65" i="13"/>
  <c r="K65" i="13" s="1"/>
  <c r="P29" i="13"/>
  <c r="O29" i="13"/>
  <c r="P391" i="12"/>
  <c r="M389" i="12"/>
  <c r="P389" i="12" s="1"/>
  <c r="P9" i="13"/>
  <c r="P545" i="13"/>
  <c r="M544" i="13"/>
  <c r="P544" i="13" s="1"/>
  <c r="M66" i="13"/>
  <c r="P66" i="13" s="1"/>
  <c r="P68" i="13"/>
  <c r="N345" i="12"/>
  <c r="O345" i="12" s="1"/>
  <c r="O21" i="12"/>
  <c r="N16" i="12"/>
  <c r="N14" i="12" s="1"/>
  <c r="O55" i="12"/>
  <c r="P404" i="12"/>
  <c r="M402" i="12"/>
  <c r="P402" i="12" s="1"/>
  <c r="O446" i="12"/>
  <c r="L444" i="12"/>
  <c r="O444" i="12" s="1"/>
  <c r="L402" i="12"/>
  <c r="O402" i="12" s="1"/>
  <c r="K174" i="12"/>
  <c r="I164" i="12"/>
  <c r="K164" i="12" s="1"/>
  <c r="P53" i="11"/>
  <c r="O657" i="12"/>
  <c r="L655" i="12"/>
  <c r="O655" i="12" s="1"/>
  <c r="L277" i="6"/>
  <c r="O277" i="6" s="1"/>
  <c r="K365" i="7"/>
  <c r="M402" i="9"/>
  <c r="P402" i="9" s="1"/>
  <c r="O43" i="10"/>
  <c r="L53" i="12"/>
  <c r="O53" i="12" s="1"/>
  <c r="O24" i="12"/>
  <c r="L16" i="12"/>
  <c r="O16" i="12" s="1"/>
  <c r="L119" i="12"/>
  <c r="O119" i="12" s="1"/>
  <c r="P549" i="12"/>
  <c r="M546" i="12"/>
  <c r="P68" i="9"/>
  <c r="O66" i="9"/>
  <c r="L544" i="10"/>
  <c r="O544" i="10" s="1"/>
  <c r="O41" i="10"/>
  <c r="L149" i="11"/>
  <c r="O149" i="11" s="1"/>
  <c r="M389" i="11"/>
  <c r="P389" i="11" s="1"/>
  <c r="O263" i="11"/>
  <c r="L523" i="11"/>
  <c r="O523" i="11" s="1"/>
  <c r="L629" i="12"/>
  <c r="O629" i="12" s="1"/>
  <c r="L261" i="12"/>
  <c r="O261" i="12" s="1"/>
  <c r="P88" i="12"/>
  <c r="L41" i="12"/>
  <c r="O41" i="12" s="1"/>
  <c r="L30" i="12"/>
  <c r="O30" i="12" s="1"/>
  <c r="L165" i="12"/>
  <c r="O165" i="12" s="1"/>
  <c r="O26" i="12"/>
  <c r="M470" i="10"/>
  <c r="P470" i="10" s="1"/>
  <c r="P330" i="12"/>
  <c r="O404" i="9"/>
  <c r="P347" i="10"/>
  <c r="M88" i="10"/>
  <c r="P88" i="10" s="1"/>
  <c r="M119" i="10"/>
  <c r="P119" i="10" s="1"/>
  <c r="M328" i="12"/>
  <c r="M181" i="12"/>
  <c r="P181" i="12" s="1"/>
  <c r="O152" i="1"/>
  <c r="L629" i="3"/>
  <c r="O629" i="3" s="1"/>
  <c r="P348" i="10"/>
  <c r="L30" i="11"/>
  <c r="O30" i="11" s="1"/>
  <c r="O90" i="10"/>
  <c r="L544" i="12"/>
  <c r="O544" i="12" s="1"/>
  <c r="L389" i="12"/>
  <c r="O389" i="12" s="1"/>
  <c r="O279" i="12"/>
  <c r="L277" i="12"/>
  <c r="O277" i="12" s="1"/>
  <c r="O9" i="12"/>
  <c r="P125" i="1"/>
  <c r="I543" i="3"/>
  <c r="K543" i="3" s="1"/>
  <c r="M277" i="8"/>
  <c r="P277" i="8" s="1"/>
  <c r="M467" i="12"/>
  <c r="P467" i="12" s="1"/>
  <c r="M9" i="12"/>
  <c r="P15" i="12"/>
  <c r="L20" i="12"/>
  <c r="L13" i="12"/>
  <c r="O23" i="12"/>
  <c r="P300" i="12"/>
  <c r="M298" i="12"/>
  <c r="P298" i="12" s="1"/>
  <c r="O29" i="12"/>
  <c r="O348" i="9"/>
  <c r="L655" i="11"/>
  <c r="O655" i="11" s="1"/>
  <c r="L227" i="11"/>
  <c r="K143" i="12"/>
  <c r="I131" i="12"/>
  <c r="K131" i="12" s="1"/>
  <c r="I64" i="12"/>
  <c r="K64" i="12" s="1"/>
  <c r="K76" i="12"/>
  <c r="M41" i="12"/>
  <c r="P43" i="12"/>
  <c r="O90" i="12"/>
  <c r="O238" i="12"/>
  <c r="L227" i="12"/>
  <c r="K237" i="12"/>
  <c r="I226" i="12"/>
  <c r="P121" i="12"/>
  <c r="M119" i="12"/>
  <c r="P119" i="12" s="1"/>
  <c r="N9" i="12"/>
  <c r="I65" i="12"/>
  <c r="K65" i="12" s="1"/>
  <c r="K77" i="12"/>
  <c r="O43" i="9"/>
  <c r="M446" i="12"/>
  <c r="M447" i="12"/>
  <c r="P447" i="12" s="1"/>
  <c r="P449" i="12"/>
  <c r="M33" i="12"/>
  <c r="M13" i="12" s="1"/>
  <c r="K434" i="12"/>
  <c r="I418" i="12"/>
  <c r="K418" i="12" s="1"/>
  <c r="L132" i="12"/>
  <c r="O132" i="12" s="1"/>
  <c r="O15" i="12"/>
  <c r="P26" i="12"/>
  <c r="M16" i="12"/>
  <c r="M24" i="12"/>
  <c r="P24" i="12" s="1"/>
  <c r="M132" i="4"/>
  <c r="P132" i="4" s="1"/>
  <c r="M119" i="9"/>
  <c r="P119" i="9" s="1"/>
  <c r="O347" i="10"/>
  <c r="J417" i="12"/>
  <c r="K417" i="12" s="1"/>
  <c r="K433" i="12"/>
  <c r="P347" i="12"/>
  <c r="L523" i="12"/>
  <c r="O523" i="12" s="1"/>
  <c r="P90" i="12"/>
  <c r="M20" i="12"/>
  <c r="P23" i="12"/>
  <c r="M21" i="12"/>
  <c r="P21" i="12" s="1"/>
  <c r="M41" i="11"/>
  <c r="P41" i="11" s="1"/>
  <c r="O330" i="11"/>
  <c r="L34" i="11"/>
  <c r="O34" i="11" s="1"/>
  <c r="P23" i="11"/>
  <c r="L685" i="12"/>
  <c r="O685" i="12" s="1"/>
  <c r="M132" i="12"/>
  <c r="P132" i="12" s="1"/>
  <c r="P134" i="12"/>
  <c r="O404" i="11"/>
  <c r="N13" i="11"/>
  <c r="N11" i="11" s="1"/>
  <c r="L165" i="10"/>
  <c r="O165" i="10" s="1"/>
  <c r="M66" i="11"/>
  <c r="P66" i="11" s="1"/>
  <c r="L629" i="11"/>
  <c r="O629" i="11" s="1"/>
  <c r="L20" i="8"/>
  <c r="L18" i="8" s="1"/>
  <c r="O90" i="11"/>
  <c r="L181" i="11"/>
  <c r="O181" i="11" s="1"/>
  <c r="P404" i="11"/>
  <c r="M402" i="11"/>
  <c r="P402" i="11" s="1"/>
  <c r="O53" i="9"/>
  <c r="O632" i="11"/>
  <c r="O261" i="11"/>
  <c r="N20" i="11"/>
  <c r="N18" i="11" s="1"/>
  <c r="K364" i="11"/>
  <c r="O391" i="11"/>
  <c r="L389" i="11"/>
  <c r="O389" i="11" s="1"/>
  <c r="O55" i="8"/>
  <c r="L181" i="9"/>
  <c r="O181" i="9" s="1"/>
  <c r="M20" i="10"/>
  <c r="M18" i="10" s="1"/>
  <c r="I543" i="10"/>
  <c r="K543" i="10" s="1"/>
  <c r="O328" i="10"/>
  <c r="O300" i="10"/>
  <c r="O91" i="10"/>
  <c r="O88" i="11"/>
  <c r="P23" i="9"/>
  <c r="O184" i="9"/>
  <c r="L277" i="9"/>
  <c r="O277" i="9" s="1"/>
  <c r="M632" i="11"/>
  <c r="P632" i="11" s="1"/>
  <c r="M631" i="11"/>
  <c r="L315" i="11"/>
  <c r="O315" i="11" s="1"/>
  <c r="O317" i="11"/>
  <c r="L298" i="8"/>
  <c r="O298" i="8" s="1"/>
  <c r="P44" i="11"/>
  <c r="L467" i="11"/>
  <c r="O467" i="11" s="1"/>
  <c r="O469" i="11"/>
  <c r="O44" i="11"/>
  <c r="M119" i="8"/>
  <c r="P119" i="8" s="1"/>
  <c r="O33" i="10"/>
  <c r="M16" i="10"/>
  <c r="M14" i="10" s="1"/>
  <c r="P14" i="10" s="1"/>
  <c r="O446" i="10"/>
  <c r="L345" i="10"/>
  <c r="O345" i="10" s="1"/>
  <c r="L685" i="11"/>
  <c r="O685" i="11" s="1"/>
  <c r="P469" i="10"/>
  <c r="K559" i="11"/>
  <c r="I543" i="11"/>
  <c r="K543" i="11" s="1"/>
  <c r="O55" i="11"/>
  <c r="L53" i="11"/>
  <c r="O53" i="11" s="1"/>
  <c r="M119" i="11"/>
  <c r="P119" i="11" s="1"/>
  <c r="P121" i="11"/>
  <c r="O41" i="11"/>
  <c r="I64" i="11"/>
  <c r="K64" i="11" s="1"/>
  <c r="K76" i="11"/>
  <c r="I418" i="11"/>
  <c r="K418" i="11" s="1"/>
  <c r="K434" i="11"/>
  <c r="P29" i="11"/>
  <c r="P330" i="11"/>
  <c r="M328" i="11"/>
  <c r="P328" i="11" s="1"/>
  <c r="L9" i="11"/>
  <c r="O12" i="11"/>
  <c r="P472" i="10"/>
  <c r="M33" i="10"/>
  <c r="M30" i="10" s="1"/>
  <c r="M28" i="10" s="1"/>
  <c r="N9" i="11"/>
  <c r="P26" i="11"/>
  <c r="M16" i="11"/>
  <c r="M14" i="11" s="1"/>
  <c r="O546" i="11"/>
  <c r="L544" i="11"/>
  <c r="O544" i="11" s="1"/>
  <c r="P21" i="11"/>
  <c r="M181" i="11"/>
  <c r="P181" i="11" s="1"/>
  <c r="O19" i="11"/>
  <c r="P469" i="11"/>
  <c r="M467" i="11"/>
  <c r="P467" i="11" s="1"/>
  <c r="P90" i="11"/>
  <c r="M88" i="11"/>
  <c r="P88" i="11" s="1"/>
  <c r="P549" i="11"/>
  <c r="M546" i="11"/>
  <c r="P546" i="11" s="1"/>
  <c r="M547" i="11"/>
  <c r="P547" i="11" s="1"/>
  <c r="M33" i="11"/>
  <c r="I131" i="11"/>
  <c r="K131" i="11" s="1"/>
  <c r="K143" i="11"/>
  <c r="O26" i="11"/>
  <c r="L16" i="11"/>
  <c r="L24" i="11"/>
  <c r="L389" i="5"/>
  <c r="O389" i="5" s="1"/>
  <c r="P43" i="4"/>
  <c r="L13" i="8"/>
  <c r="L11" i="8" s="1"/>
  <c r="O330" i="9"/>
  <c r="P15" i="11"/>
  <c r="P300" i="11"/>
  <c r="M298" i="11"/>
  <c r="P298" i="11" s="1"/>
  <c r="M20" i="11"/>
  <c r="O68" i="11"/>
  <c r="L66" i="11"/>
  <c r="O66" i="11" s="1"/>
  <c r="O23" i="11"/>
  <c r="L20" i="11"/>
  <c r="L13" i="11"/>
  <c r="L11" i="11" s="1"/>
  <c r="M24" i="11"/>
  <c r="I65" i="11"/>
  <c r="K65" i="11" s="1"/>
  <c r="K77" i="11"/>
  <c r="O318" i="3"/>
  <c r="P183" i="10"/>
  <c r="P545" i="11"/>
  <c r="I226" i="11"/>
  <c r="K237" i="11"/>
  <c r="P167" i="11"/>
  <c r="M165" i="11"/>
  <c r="P165" i="11" s="1"/>
  <c r="M315" i="11"/>
  <c r="P315" i="11" s="1"/>
  <c r="N37" i="11"/>
  <c r="K174" i="10"/>
  <c r="I164" i="10"/>
  <c r="K164" i="10" s="1"/>
  <c r="J417" i="11"/>
  <c r="K417" i="11" s="1"/>
  <c r="K433" i="11"/>
  <c r="O328" i="11"/>
  <c r="P9" i="11"/>
  <c r="P263" i="11"/>
  <c r="M261" i="11"/>
  <c r="P261" i="11" s="1"/>
  <c r="O279" i="11"/>
  <c r="L277" i="11"/>
  <c r="O277" i="11" s="1"/>
  <c r="N16" i="11"/>
  <c r="N14" i="11" s="1"/>
  <c r="N24" i="11"/>
  <c r="L21" i="11"/>
  <c r="O21" i="11" s="1"/>
  <c r="L88" i="8"/>
  <c r="O88" i="8" s="1"/>
  <c r="L786" i="3"/>
  <c r="O786" i="3" s="1"/>
  <c r="O391" i="7"/>
  <c r="L119" i="8"/>
  <c r="O119" i="8" s="1"/>
  <c r="P16" i="9"/>
  <c r="O43" i="3"/>
  <c r="K275" i="3"/>
  <c r="M24" i="9"/>
  <c r="M20" i="9"/>
  <c r="M18" i="9" s="1"/>
  <c r="N24" i="5"/>
  <c r="M687" i="7"/>
  <c r="P687" i="7" s="1"/>
  <c r="P56" i="9"/>
  <c r="P134" i="10"/>
  <c r="M132" i="10"/>
  <c r="P132" i="10" s="1"/>
  <c r="L419" i="10"/>
  <c r="O419" i="10" s="1"/>
  <c r="M469" i="7"/>
  <c r="M467" i="7" s="1"/>
  <c r="P347" i="8"/>
  <c r="L315" i="9"/>
  <c r="O315" i="9" s="1"/>
  <c r="O90" i="9"/>
  <c r="M41" i="10"/>
  <c r="P41" i="10" s="1"/>
  <c r="P43" i="10"/>
  <c r="L30" i="10"/>
  <c r="L28" i="10" s="1"/>
  <c r="K364" i="7"/>
  <c r="P472" i="7"/>
  <c r="M277" i="9"/>
  <c r="P277" i="9" s="1"/>
  <c r="O68" i="9"/>
  <c r="K77" i="9"/>
  <c r="M53" i="10"/>
  <c r="P53" i="10" s="1"/>
  <c r="N24" i="10"/>
  <c r="P24" i="10" s="1"/>
  <c r="M547" i="10"/>
  <c r="P547" i="10" s="1"/>
  <c r="P549" i="10"/>
  <c r="M546" i="10"/>
  <c r="O121" i="5"/>
  <c r="M688" i="7"/>
  <c r="P688" i="7" s="1"/>
  <c r="M345" i="8"/>
  <c r="P345" i="8" s="1"/>
  <c r="M421" i="10"/>
  <c r="P421" i="10" s="1"/>
  <c r="L34" i="10"/>
  <c r="O34" i="10" s="1"/>
  <c r="P330" i="10"/>
  <c r="L389" i="10"/>
  <c r="O389" i="10" s="1"/>
  <c r="P26" i="10"/>
  <c r="K364" i="10"/>
  <c r="P168" i="10"/>
  <c r="O330" i="10"/>
  <c r="L30" i="7"/>
  <c r="L28" i="7" s="1"/>
  <c r="O28" i="7" s="1"/>
  <c r="M402" i="7"/>
  <c r="P402" i="7" s="1"/>
  <c r="L53" i="7"/>
  <c r="O53" i="7" s="1"/>
  <c r="O263" i="7"/>
  <c r="N14" i="8"/>
  <c r="M446" i="8"/>
  <c r="P446" i="8" s="1"/>
  <c r="K433" i="10"/>
  <c r="J417" i="10"/>
  <c r="K417" i="10" s="1"/>
  <c r="P300" i="10"/>
  <c r="M298" i="10"/>
  <c r="P298" i="10" s="1"/>
  <c r="K76" i="10"/>
  <c r="I64" i="10"/>
  <c r="K64" i="10" s="1"/>
  <c r="L9" i="10"/>
  <c r="O12" i="10"/>
  <c r="O134" i="10"/>
  <c r="L132" i="10"/>
  <c r="O132" i="10" s="1"/>
  <c r="O347" i="7"/>
  <c r="P56" i="7"/>
  <c r="O30" i="8"/>
  <c r="L523" i="10"/>
  <c r="O523" i="10" s="1"/>
  <c r="O525" i="10"/>
  <c r="M402" i="10"/>
  <c r="P402" i="10" s="1"/>
  <c r="O15" i="10"/>
  <c r="L20" i="10"/>
  <c r="L18" i="10" s="1"/>
  <c r="L13" i="10"/>
  <c r="L11" i="10" s="1"/>
  <c r="O23" i="10"/>
  <c r="O19" i="10"/>
  <c r="L277" i="10"/>
  <c r="O277" i="10" s="1"/>
  <c r="O279" i="10"/>
  <c r="P15" i="10"/>
  <c r="O687" i="8"/>
  <c r="M546" i="8"/>
  <c r="M544" i="8" s="1"/>
  <c r="P544" i="8" s="1"/>
  <c r="N298" i="9"/>
  <c r="P298" i="9" s="1"/>
  <c r="K143" i="9"/>
  <c r="M389" i="10"/>
  <c r="P389" i="10" s="1"/>
  <c r="P391" i="10"/>
  <c r="P12" i="10"/>
  <c r="M9" i="10"/>
  <c r="K237" i="10"/>
  <c r="I226" i="10"/>
  <c r="O263" i="10"/>
  <c r="N261" i="10"/>
  <c r="N37" i="10" s="1"/>
  <c r="O68" i="10"/>
  <c r="L66" i="10"/>
  <c r="O66" i="10" s="1"/>
  <c r="L21" i="10"/>
  <c r="P263" i="10"/>
  <c r="O422" i="6"/>
  <c r="P348" i="7"/>
  <c r="L277" i="7"/>
  <c r="O277" i="7" s="1"/>
  <c r="O33" i="7"/>
  <c r="M16" i="7"/>
  <c r="M14" i="7" s="1"/>
  <c r="P14" i="7" s="1"/>
  <c r="M421" i="7"/>
  <c r="P421" i="7" s="1"/>
  <c r="L66" i="8"/>
  <c r="O66" i="8" s="1"/>
  <c r="L655" i="8"/>
  <c r="O655" i="8" s="1"/>
  <c r="P549" i="8"/>
  <c r="L786" i="9"/>
  <c r="O786" i="9" s="1"/>
  <c r="M21" i="9"/>
  <c r="O687" i="10"/>
  <c r="L685" i="10"/>
  <c r="O685" i="10" s="1"/>
  <c r="M345" i="10"/>
  <c r="P345" i="10" s="1"/>
  <c r="L181" i="10"/>
  <c r="O181" i="10" s="1"/>
  <c r="N20" i="10"/>
  <c r="N18" i="10" s="1"/>
  <c r="N13" i="10"/>
  <c r="N21" i="10"/>
  <c r="P21" i="10" s="1"/>
  <c r="O238" i="10"/>
  <c r="L227" i="10"/>
  <c r="M149" i="10"/>
  <c r="P149" i="10" s="1"/>
  <c r="O546" i="8"/>
  <c r="P449" i="8"/>
  <c r="O421" i="9"/>
  <c r="K434" i="10"/>
  <c r="I418" i="10"/>
  <c r="K418" i="10" s="1"/>
  <c r="P317" i="10"/>
  <c r="M315" i="10"/>
  <c r="P315" i="10" s="1"/>
  <c r="L53" i="10"/>
  <c r="P29" i="10"/>
  <c r="O29" i="10"/>
  <c r="L24" i="10"/>
  <c r="L16" i="10"/>
  <c r="O16" i="10" s="1"/>
  <c r="O26" i="10"/>
  <c r="N30" i="10"/>
  <c r="N31" i="10"/>
  <c r="O31" i="10" s="1"/>
  <c r="I65" i="10"/>
  <c r="K65" i="10" s="1"/>
  <c r="K77" i="10"/>
  <c r="I65" i="7"/>
  <c r="K65" i="7" s="1"/>
  <c r="O168" i="8"/>
  <c r="O23" i="8"/>
  <c r="P330" i="8"/>
  <c r="L34" i="8"/>
  <c r="O34" i="8" s="1"/>
  <c r="N53" i="8"/>
  <c r="O53" i="8" s="1"/>
  <c r="O167" i="9"/>
  <c r="N165" i="9"/>
  <c r="O165" i="9" s="1"/>
  <c r="M422" i="9"/>
  <c r="P422" i="9" s="1"/>
  <c r="P424" i="9"/>
  <c r="N88" i="9"/>
  <c r="P88" i="9" s="1"/>
  <c r="N345" i="9"/>
  <c r="O345" i="9" s="1"/>
  <c r="P69" i="9"/>
  <c r="P55" i="8"/>
  <c r="O402" i="2"/>
  <c r="L30" i="6"/>
  <c r="O30" i="6" s="1"/>
  <c r="M446" i="7"/>
  <c r="M444" i="7" s="1"/>
  <c r="P444" i="7" s="1"/>
  <c r="M53" i="8"/>
  <c r="P53" i="8" s="1"/>
  <c r="I131" i="9"/>
  <c r="K131" i="9" s="1"/>
  <c r="L34" i="9"/>
  <c r="O34" i="9" s="1"/>
  <c r="L30" i="9"/>
  <c r="L28" i="9" s="1"/>
  <c r="L315" i="5"/>
  <c r="O315" i="5" s="1"/>
  <c r="P449" i="7"/>
  <c r="O183" i="8"/>
  <c r="M41" i="9"/>
  <c r="P41" i="9" s="1"/>
  <c r="L298" i="9"/>
  <c r="O300" i="9"/>
  <c r="O391" i="9"/>
  <c r="L389" i="9"/>
  <c r="O389" i="9" s="1"/>
  <c r="L30" i="4"/>
  <c r="L28" i="4" s="1"/>
  <c r="P55" i="7"/>
  <c r="M315" i="7"/>
  <c r="P315" i="7" s="1"/>
  <c r="L685" i="7"/>
  <c r="O685" i="7" s="1"/>
  <c r="M389" i="9"/>
  <c r="P389" i="9" s="1"/>
  <c r="L685" i="9"/>
  <c r="O685" i="9" s="1"/>
  <c r="P549" i="9"/>
  <c r="M546" i="9"/>
  <c r="L149" i="9"/>
  <c r="O149" i="9" s="1"/>
  <c r="O151" i="9"/>
  <c r="L402" i="4"/>
  <c r="O402" i="4" s="1"/>
  <c r="L277" i="8"/>
  <c r="O277" i="8" s="1"/>
  <c r="P657" i="9"/>
  <c r="M655" i="9"/>
  <c r="P655" i="9" s="1"/>
  <c r="P263" i="5"/>
  <c r="L685" i="5"/>
  <c r="O685" i="5" s="1"/>
  <c r="L629" i="8"/>
  <c r="O629" i="8" s="1"/>
  <c r="P167" i="8"/>
  <c r="M66" i="9"/>
  <c r="P66" i="9" s="1"/>
  <c r="L41" i="9"/>
  <c r="O41" i="9" s="1"/>
  <c r="N24" i="9"/>
  <c r="O546" i="9"/>
  <c r="L544" i="9"/>
  <c r="O544" i="9" s="1"/>
  <c r="O470" i="5"/>
  <c r="O183" i="5"/>
  <c r="M20" i="5"/>
  <c r="M18" i="5" s="1"/>
  <c r="O261" i="6"/>
  <c r="M149" i="7"/>
  <c r="P149" i="7" s="1"/>
  <c r="L132" i="7"/>
  <c r="O132" i="7" s="1"/>
  <c r="I418" i="8"/>
  <c r="K418" i="8" s="1"/>
  <c r="J364" i="8"/>
  <c r="K364" i="8" s="1"/>
  <c r="P184" i="8"/>
  <c r="M132" i="8"/>
  <c r="P132" i="8" s="1"/>
  <c r="O421" i="8"/>
  <c r="I418" i="9"/>
  <c r="K418" i="9" s="1"/>
  <c r="K434" i="9"/>
  <c r="O15" i="9"/>
  <c r="P26" i="9"/>
  <c r="K364" i="9"/>
  <c r="P421" i="9"/>
  <c r="M446" i="9"/>
  <c r="M447" i="9"/>
  <c r="P447" i="9" s="1"/>
  <c r="M33" i="9"/>
  <c r="P449" i="9"/>
  <c r="L16" i="9"/>
  <c r="O16" i="9" s="1"/>
  <c r="O26" i="9"/>
  <c r="L9" i="9"/>
  <c r="O12" i="9"/>
  <c r="L24" i="9"/>
  <c r="K433" i="9"/>
  <c r="I417" i="9"/>
  <c r="K417" i="9" s="1"/>
  <c r="L629" i="9"/>
  <c r="O629" i="9" s="1"/>
  <c r="O33" i="9"/>
  <c r="N30" i="9"/>
  <c r="N20" i="9"/>
  <c r="N18" i="9" s="1"/>
  <c r="N13" i="9"/>
  <c r="N10" i="9" s="1"/>
  <c r="N21" i="9"/>
  <c r="O21" i="9" s="1"/>
  <c r="O238" i="9"/>
  <c r="L227" i="9"/>
  <c r="O467" i="9"/>
  <c r="K248" i="9"/>
  <c r="I226" i="9"/>
  <c r="M9" i="9"/>
  <c r="P12" i="9"/>
  <c r="I64" i="8"/>
  <c r="K64" i="8" s="1"/>
  <c r="M315" i="9"/>
  <c r="P315" i="9" s="1"/>
  <c r="P317" i="9"/>
  <c r="P330" i="9"/>
  <c r="M328" i="9"/>
  <c r="O19" i="9"/>
  <c r="L444" i="9"/>
  <c r="N328" i="9"/>
  <c r="O328" i="9" s="1"/>
  <c r="L20" i="9"/>
  <c r="O20" i="9" s="1"/>
  <c r="L13" i="9"/>
  <c r="O23" i="9"/>
  <c r="O469" i="9"/>
  <c r="M53" i="9"/>
  <c r="P53" i="9" s="1"/>
  <c r="P90" i="9"/>
  <c r="O29" i="9"/>
  <c r="P19" i="9"/>
  <c r="M149" i="9"/>
  <c r="P149" i="9" s="1"/>
  <c r="P15" i="9"/>
  <c r="M14" i="9"/>
  <c r="N419" i="9"/>
  <c r="N132" i="9"/>
  <c r="P132" i="9" s="1"/>
  <c r="P134" i="9"/>
  <c r="P183" i="9"/>
  <c r="M181" i="9"/>
  <c r="P181" i="9" s="1"/>
  <c r="P348" i="9"/>
  <c r="N31" i="9"/>
  <c r="O31" i="9" s="1"/>
  <c r="L41" i="6"/>
  <c r="O41" i="6" s="1"/>
  <c r="P263" i="7"/>
  <c r="M469" i="9"/>
  <c r="P472" i="9"/>
  <c r="M470" i="9"/>
  <c r="P470" i="9" s="1"/>
  <c r="N9" i="9"/>
  <c r="P347" i="9"/>
  <c r="N14" i="9"/>
  <c r="O134" i="9"/>
  <c r="O56" i="7"/>
  <c r="L261" i="8"/>
  <c r="O261" i="8" s="1"/>
  <c r="M315" i="8"/>
  <c r="P315" i="8" s="1"/>
  <c r="N181" i="8"/>
  <c r="O181" i="8" s="1"/>
  <c r="K174" i="8"/>
  <c r="I164" i="8"/>
  <c r="K164" i="8" s="1"/>
  <c r="O33" i="8"/>
  <c r="L31" i="8"/>
  <c r="O31" i="8" s="1"/>
  <c r="M277" i="6"/>
  <c r="P277" i="6" s="1"/>
  <c r="M66" i="7"/>
  <c r="P66" i="7" s="1"/>
  <c r="M328" i="8"/>
  <c r="P328" i="8" s="1"/>
  <c r="O36" i="8"/>
  <c r="P183" i="8"/>
  <c r="M422" i="8"/>
  <c r="P422" i="8" s="1"/>
  <c r="P424" i="8"/>
  <c r="M421" i="8"/>
  <c r="P41" i="8"/>
  <c r="O91" i="5"/>
  <c r="O525" i="8"/>
  <c r="L523" i="8"/>
  <c r="O523" i="8" s="1"/>
  <c r="O404" i="8"/>
  <c r="L402" i="8"/>
  <c r="O402" i="8" s="1"/>
  <c r="M470" i="8"/>
  <c r="P470" i="8" s="1"/>
  <c r="M469" i="8"/>
  <c r="O167" i="8"/>
  <c r="L165" i="8"/>
  <c r="O165" i="8" s="1"/>
  <c r="K433" i="8"/>
  <c r="J417" i="8"/>
  <c r="K417" i="8" s="1"/>
  <c r="O347" i="6"/>
  <c r="M389" i="8"/>
  <c r="P389" i="8" s="1"/>
  <c r="P391" i="8"/>
  <c r="O391" i="8"/>
  <c r="L389" i="8"/>
  <c r="O389" i="8" s="1"/>
  <c r="O446" i="8"/>
  <c r="L444" i="8"/>
  <c r="O444" i="8" s="1"/>
  <c r="M66" i="8"/>
  <c r="P66" i="8" s="1"/>
  <c r="P68" i="8"/>
  <c r="M33" i="8"/>
  <c r="M13" i="8" s="1"/>
  <c r="P43" i="8"/>
  <c r="P90" i="8"/>
  <c r="M88" i="8"/>
  <c r="P88" i="8" s="1"/>
  <c r="K77" i="8"/>
  <c r="I65" i="8"/>
  <c r="K65" i="8" s="1"/>
  <c r="O261" i="7"/>
  <c r="O43" i="8"/>
  <c r="L41" i="8"/>
  <c r="O41" i="8" s="1"/>
  <c r="O134" i="8"/>
  <c r="L132" i="8"/>
  <c r="O132" i="8" s="1"/>
  <c r="P391" i="7"/>
  <c r="M389" i="7"/>
  <c r="P389" i="7" s="1"/>
  <c r="O347" i="8"/>
  <c r="L345" i="8"/>
  <c r="O345" i="8" s="1"/>
  <c r="P300" i="8"/>
  <c r="M298" i="8"/>
  <c r="P298" i="8" s="1"/>
  <c r="P26" i="8"/>
  <c r="M16" i="8"/>
  <c r="P16" i="8" s="1"/>
  <c r="M24" i="8"/>
  <c r="L315" i="6"/>
  <c r="O315" i="6" s="1"/>
  <c r="P261" i="7"/>
  <c r="O90" i="7"/>
  <c r="O330" i="8"/>
  <c r="L328" i="8"/>
  <c r="O328" i="8" s="1"/>
  <c r="N20" i="8"/>
  <c r="N18" i="8" s="1"/>
  <c r="N13" i="8"/>
  <c r="P165" i="8"/>
  <c r="K143" i="8"/>
  <c r="I131" i="8"/>
  <c r="K131" i="8" s="1"/>
  <c r="O238" i="8"/>
  <c r="L227" i="8"/>
  <c r="O165" i="6"/>
  <c r="M119" i="7"/>
  <c r="P119" i="7" s="1"/>
  <c r="P91" i="7"/>
  <c r="O28" i="8"/>
  <c r="P15" i="8"/>
  <c r="P168" i="8"/>
  <c r="I65" i="5"/>
  <c r="K65" i="5" s="1"/>
  <c r="O404" i="6"/>
  <c r="O263" i="6"/>
  <c r="O502" i="8"/>
  <c r="P23" i="8"/>
  <c r="M20" i="8"/>
  <c r="M21" i="8"/>
  <c r="P19" i="8"/>
  <c r="N21" i="8"/>
  <c r="O21" i="8" s="1"/>
  <c r="O317" i="8"/>
  <c r="L315" i="8"/>
  <c r="O315" i="8" s="1"/>
  <c r="K364" i="4"/>
  <c r="N24" i="6"/>
  <c r="P24" i="6" s="1"/>
  <c r="L119" i="7"/>
  <c r="O119" i="7" s="1"/>
  <c r="I226" i="8"/>
  <c r="K237" i="8"/>
  <c r="P9" i="8"/>
  <c r="O26" i="8"/>
  <c r="L24" i="8"/>
  <c r="L16" i="8"/>
  <c r="P53" i="7"/>
  <c r="P347" i="7"/>
  <c r="L402" i="5"/>
  <c r="O402" i="5" s="1"/>
  <c r="I418" i="7"/>
  <c r="K418" i="7" s="1"/>
  <c r="K434" i="7"/>
  <c r="O90" i="4"/>
  <c r="L227" i="7"/>
  <c r="P183" i="4"/>
  <c r="P43" i="7"/>
  <c r="M389" i="3"/>
  <c r="P389" i="3" s="1"/>
  <c r="N88" i="4"/>
  <c r="O88" i="4" s="1"/>
  <c r="P66" i="3"/>
  <c r="L119" i="4"/>
  <c r="O119" i="4" s="1"/>
  <c r="P121" i="6"/>
  <c r="K434" i="6"/>
  <c r="L402" i="7"/>
  <c r="O402" i="7" s="1"/>
  <c r="L444" i="7"/>
  <c r="O444" i="7" s="1"/>
  <c r="O55" i="6"/>
  <c r="M345" i="7"/>
  <c r="K433" i="7"/>
  <c r="I417" i="7"/>
  <c r="K417" i="7" s="1"/>
  <c r="N14" i="5"/>
  <c r="M298" i="6"/>
  <c r="P298" i="6" s="1"/>
  <c r="L66" i="6"/>
  <c r="O66" i="6" s="1"/>
  <c r="L298" i="6"/>
  <c r="O298" i="6" s="1"/>
  <c r="P347" i="6"/>
  <c r="N345" i="7"/>
  <c r="O345" i="7" s="1"/>
  <c r="M277" i="7"/>
  <c r="P277" i="7" s="1"/>
  <c r="N24" i="7"/>
  <c r="P24" i="7" s="1"/>
  <c r="P26" i="7"/>
  <c r="O55" i="4"/>
  <c r="L41" i="4"/>
  <c r="O41" i="4" s="1"/>
  <c r="O59" i="5"/>
  <c r="P318" i="3"/>
  <c r="L786" i="5"/>
  <c r="O786" i="5" s="1"/>
  <c r="O347" i="5"/>
  <c r="L655" i="5"/>
  <c r="O655" i="5" s="1"/>
  <c r="O168" i="7"/>
  <c r="P41" i="7"/>
  <c r="O421" i="7"/>
  <c r="L419" i="7"/>
  <c r="N467" i="7"/>
  <c r="O183" i="7"/>
  <c r="L181" i="7"/>
  <c r="K174" i="7"/>
  <c r="I164" i="7"/>
  <c r="K164" i="7" s="1"/>
  <c r="O12" i="7"/>
  <c r="L9" i="7"/>
  <c r="N21" i="7"/>
  <c r="P21" i="7" s="1"/>
  <c r="N13" i="7"/>
  <c r="N10" i="7" s="1"/>
  <c r="N20" i="7"/>
  <c r="N18" i="7" s="1"/>
  <c r="L149" i="7"/>
  <c r="O149" i="7" s="1"/>
  <c r="O26" i="7"/>
  <c r="L16" i="7"/>
  <c r="O16" i="7" s="1"/>
  <c r="L24" i="7"/>
  <c r="K76" i="7"/>
  <c r="I64" i="7"/>
  <c r="K64" i="7" s="1"/>
  <c r="O15" i="7"/>
  <c r="O348" i="7"/>
  <c r="L34" i="5"/>
  <c r="O34" i="5" s="1"/>
  <c r="P545" i="7"/>
  <c r="P660" i="7"/>
  <c r="M658" i="7"/>
  <c r="P658" i="7" s="1"/>
  <c r="M657" i="7"/>
  <c r="K559" i="7"/>
  <c r="I543" i="7"/>
  <c r="K543" i="7" s="1"/>
  <c r="L544" i="7"/>
  <c r="O544" i="7" s="1"/>
  <c r="P19" i="7"/>
  <c r="O19" i="7"/>
  <c r="P23" i="7"/>
  <c r="M20" i="7"/>
  <c r="L328" i="7"/>
  <c r="O328" i="7" s="1"/>
  <c r="O330" i="7"/>
  <c r="O36" i="7"/>
  <c r="L34" i="7"/>
  <c r="O34" i="7" s="1"/>
  <c r="I226" i="7"/>
  <c r="K237" i="7"/>
  <c r="P9" i="7"/>
  <c r="P134" i="7"/>
  <c r="M132" i="7"/>
  <c r="P132" i="7" s="1"/>
  <c r="N31" i="7"/>
  <c r="N30" i="7"/>
  <c r="N28" i="7" s="1"/>
  <c r="L30" i="5"/>
  <c r="L28" i="5" s="1"/>
  <c r="L523" i="7"/>
  <c r="O523" i="7" s="1"/>
  <c r="L467" i="7"/>
  <c r="P330" i="7"/>
  <c r="M328" i="7"/>
  <c r="P328" i="7" s="1"/>
  <c r="M298" i="7"/>
  <c r="P298" i="7" s="1"/>
  <c r="L298" i="7"/>
  <c r="O298" i="7" s="1"/>
  <c r="O31" i="7"/>
  <c r="K143" i="7"/>
  <c r="I131" i="7"/>
  <c r="K131" i="7" s="1"/>
  <c r="L41" i="7"/>
  <c r="O43" i="7"/>
  <c r="O29" i="7"/>
  <c r="P549" i="7"/>
  <c r="M547" i="7"/>
  <c r="P547" i="7" s="1"/>
  <c r="M546" i="7"/>
  <c r="P546" i="7" s="1"/>
  <c r="M33" i="7"/>
  <c r="M13" i="7" s="1"/>
  <c r="N9" i="7"/>
  <c r="P29" i="7"/>
  <c r="O317" i="7"/>
  <c r="L315" i="7"/>
  <c r="O315" i="7" s="1"/>
  <c r="P183" i="7"/>
  <c r="N181" i="7"/>
  <c r="P181" i="7" s="1"/>
  <c r="L66" i="7"/>
  <c r="O66" i="7" s="1"/>
  <c r="O68" i="7"/>
  <c r="N165" i="7"/>
  <c r="P165" i="7" s="1"/>
  <c r="P167" i="7"/>
  <c r="O167" i="7"/>
  <c r="L165" i="7"/>
  <c r="O23" i="7"/>
  <c r="L20" i="7"/>
  <c r="L13" i="7"/>
  <c r="L11" i="7" s="1"/>
  <c r="L21" i="7"/>
  <c r="P546" i="3"/>
  <c r="L544" i="4"/>
  <c r="O544" i="4" s="1"/>
  <c r="K417" i="6"/>
  <c r="L149" i="6"/>
  <c r="O149" i="6" s="1"/>
  <c r="N345" i="6"/>
  <c r="P345" i="6" s="1"/>
  <c r="P91" i="6"/>
  <c r="O631" i="7"/>
  <c r="L629" i="7"/>
  <c r="O629" i="7" s="1"/>
  <c r="N88" i="7"/>
  <c r="P88" i="7" s="1"/>
  <c r="P90" i="7"/>
  <c r="O91" i="7"/>
  <c r="O90" i="5"/>
  <c r="O33" i="6"/>
  <c r="L629" i="6"/>
  <c r="O629" i="6" s="1"/>
  <c r="P351" i="6"/>
  <c r="P348" i="5"/>
  <c r="N328" i="6"/>
  <c r="P328" i="6" s="1"/>
  <c r="P56" i="6"/>
  <c r="O330" i="6"/>
  <c r="L13" i="5"/>
  <c r="L11" i="5" s="1"/>
  <c r="L53" i="6"/>
  <c r="O53" i="6" s="1"/>
  <c r="O56" i="6"/>
  <c r="M66" i="5"/>
  <c r="P66" i="5" s="1"/>
  <c r="M315" i="4"/>
  <c r="P315" i="4" s="1"/>
  <c r="O31" i="6"/>
  <c r="O391" i="2"/>
  <c r="P264" i="4"/>
  <c r="O547" i="5"/>
  <c r="L21" i="5"/>
  <c r="P404" i="6"/>
  <c r="M402" i="6"/>
  <c r="P402" i="6" s="1"/>
  <c r="M658" i="6"/>
  <c r="P658" i="6" s="1"/>
  <c r="M657" i="6"/>
  <c r="P391" i="6"/>
  <c r="M389" i="6"/>
  <c r="P389" i="6" s="1"/>
  <c r="P134" i="6"/>
  <c r="M132" i="6"/>
  <c r="P132" i="6" s="1"/>
  <c r="O347" i="4"/>
  <c r="O168" i="6"/>
  <c r="L345" i="6"/>
  <c r="L88" i="5"/>
  <c r="O88" i="5" s="1"/>
  <c r="P88" i="5"/>
  <c r="O657" i="6"/>
  <c r="L389" i="6"/>
  <c r="O389" i="6" s="1"/>
  <c r="O391" i="6"/>
  <c r="M53" i="6"/>
  <c r="P53" i="6" s="1"/>
  <c r="P55" i="6"/>
  <c r="K77" i="4"/>
  <c r="L277" i="5"/>
  <c r="O277" i="5" s="1"/>
  <c r="O348" i="5"/>
  <c r="P90" i="5"/>
  <c r="K433" i="5"/>
  <c r="P263" i="3"/>
  <c r="L31" i="5"/>
  <c r="O31" i="5" s="1"/>
  <c r="P279" i="5"/>
  <c r="L444" i="6"/>
  <c r="O444" i="6" s="1"/>
  <c r="L132" i="6"/>
  <c r="O132" i="6" s="1"/>
  <c r="L227" i="6"/>
  <c r="O238" i="6"/>
  <c r="L34" i="6"/>
  <c r="O34" i="6" s="1"/>
  <c r="O36" i="6"/>
  <c r="O181" i="6"/>
  <c r="P181" i="6"/>
  <c r="O88" i="6"/>
  <c r="P88" i="6"/>
  <c r="L298" i="4"/>
  <c r="O298" i="4" s="1"/>
  <c r="K143" i="4"/>
  <c r="M149" i="4"/>
  <c r="P149" i="4" s="1"/>
  <c r="L389" i="4"/>
  <c r="O389" i="4" s="1"/>
  <c r="P549" i="6"/>
  <c r="M546" i="6"/>
  <c r="M547" i="6"/>
  <c r="P547" i="6" s="1"/>
  <c r="O469" i="6"/>
  <c r="K76" i="6"/>
  <c r="I64" i="6"/>
  <c r="K64" i="6" s="1"/>
  <c r="P26" i="6"/>
  <c r="M16" i="6"/>
  <c r="P16" i="6" s="1"/>
  <c r="O167" i="6"/>
  <c r="P167" i="6"/>
  <c r="M21" i="6"/>
  <c r="P21" i="6" s="1"/>
  <c r="P23" i="6"/>
  <c r="M20" i="6"/>
  <c r="N9" i="6"/>
  <c r="L119" i="6"/>
  <c r="O119" i="6" s="1"/>
  <c r="P68" i="3"/>
  <c r="O264" i="4"/>
  <c r="K433" i="6"/>
  <c r="O467" i="6"/>
  <c r="P472" i="6"/>
  <c r="M469" i="6"/>
  <c r="M470" i="6"/>
  <c r="P470" i="6" s="1"/>
  <c r="M33" i="6"/>
  <c r="I65" i="6"/>
  <c r="K65" i="6" s="1"/>
  <c r="K77" i="6"/>
  <c r="O29" i="6"/>
  <c r="L21" i="6"/>
  <c r="O21" i="6" s="1"/>
  <c r="L13" i="6"/>
  <c r="O23" i="6"/>
  <c r="L20" i="6"/>
  <c r="O347" i="2"/>
  <c r="P68" i="2"/>
  <c r="P152" i="3"/>
  <c r="L685" i="6"/>
  <c r="O685" i="6" s="1"/>
  <c r="O687" i="6"/>
  <c r="P634" i="6"/>
  <c r="M631" i="6"/>
  <c r="M632" i="6"/>
  <c r="P632" i="6" s="1"/>
  <c r="O547" i="6"/>
  <c r="P29" i="6"/>
  <c r="P15" i="6"/>
  <c r="M9" i="6"/>
  <c r="L544" i="6"/>
  <c r="O544" i="6" s="1"/>
  <c r="O421" i="6"/>
  <c r="N419" i="6"/>
  <c r="N20" i="6"/>
  <c r="N18" i="6" s="1"/>
  <c r="N13" i="6"/>
  <c r="N10" i="6" s="1"/>
  <c r="M261" i="6"/>
  <c r="P261" i="6" s="1"/>
  <c r="P263" i="6"/>
  <c r="O90" i="6"/>
  <c r="P90" i="6"/>
  <c r="K237" i="6"/>
  <c r="I226" i="6"/>
  <c r="P68" i="6"/>
  <c r="M66" i="6"/>
  <c r="P66" i="6" s="1"/>
  <c r="P330" i="3"/>
  <c r="O330" i="3"/>
  <c r="N53" i="5"/>
  <c r="P690" i="6"/>
  <c r="M687" i="6"/>
  <c r="M688" i="6"/>
  <c r="P688" i="6" s="1"/>
  <c r="P422" i="6"/>
  <c r="L523" i="6"/>
  <c r="O523" i="6" s="1"/>
  <c r="M41" i="6"/>
  <c r="P43" i="6"/>
  <c r="L24" i="6"/>
  <c r="L16" i="6"/>
  <c r="O16" i="6" s="1"/>
  <c r="O26" i="6"/>
  <c r="P151" i="5"/>
  <c r="M149" i="5"/>
  <c r="P149" i="5" s="1"/>
  <c r="I131" i="6"/>
  <c r="K131" i="6" s="1"/>
  <c r="K143" i="6"/>
  <c r="P165" i="6"/>
  <c r="P328" i="5"/>
  <c r="M419" i="6"/>
  <c r="P421" i="6"/>
  <c r="O183" i="6"/>
  <c r="P183" i="6"/>
  <c r="P19" i="6"/>
  <c r="O19" i="6"/>
  <c r="O15" i="6"/>
  <c r="L9" i="6"/>
  <c r="M41" i="4"/>
  <c r="P41" i="4" s="1"/>
  <c r="L419" i="4"/>
  <c r="O419" i="4" s="1"/>
  <c r="L119" i="3"/>
  <c r="O119" i="3" s="1"/>
  <c r="P134" i="5"/>
  <c r="P41" i="5"/>
  <c r="N181" i="5"/>
  <c r="O181" i="5" s="1"/>
  <c r="M547" i="5"/>
  <c r="P547" i="5" s="1"/>
  <c r="P549" i="5"/>
  <c r="M546" i="5"/>
  <c r="M544" i="5" s="1"/>
  <c r="P55" i="3"/>
  <c r="O184" i="1"/>
  <c r="P300" i="4"/>
  <c r="L149" i="5"/>
  <c r="O149" i="5" s="1"/>
  <c r="M328" i="3"/>
  <c r="P328" i="3" s="1"/>
  <c r="M53" i="3"/>
  <c r="P53" i="3" s="1"/>
  <c r="N345" i="5"/>
  <c r="P345" i="5" s="1"/>
  <c r="P132" i="5"/>
  <c r="O53" i="5"/>
  <c r="P424" i="1"/>
  <c r="P55" i="2"/>
  <c r="O23" i="4"/>
  <c r="P183" i="5"/>
  <c r="L523" i="5"/>
  <c r="O523" i="5" s="1"/>
  <c r="O525" i="5"/>
  <c r="P55" i="5"/>
  <c r="M53" i="5"/>
  <c r="P279" i="3"/>
  <c r="L786" i="4"/>
  <c r="O786" i="4" s="1"/>
  <c r="O44" i="4"/>
  <c r="K76" i="5"/>
  <c r="I64" i="5"/>
  <c r="K64" i="5" s="1"/>
  <c r="M315" i="5"/>
  <c r="P315" i="5" s="1"/>
  <c r="O279" i="4"/>
  <c r="N422" i="1"/>
  <c r="P422" i="1" s="1"/>
  <c r="O36" i="4"/>
  <c r="M632" i="5"/>
  <c r="P632" i="5" s="1"/>
  <c r="M631" i="5"/>
  <c r="M33" i="5"/>
  <c r="P33" i="5" s="1"/>
  <c r="P43" i="5"/>
  <c r="L119" i="5"/>
  <c r="O119" i="5" s="1"/>
  <c r="K364" i="5"/>
  <c r="O167" i="5"/>
  <c r="L165" i="5"/>
  <c r="O165" i="5" s="1"/>
  <c r="P330" i="5"/>
  <c r="O469" i="5"/>
  <c r="L467" i="5"/>
  <c r="O19" i="5"/>
  <c r="N28" i="5"/>
  <c r="P19" i="5"/>
  <c r="N20" i="5"/>
  <c r="N18" i="5" s="1"/>
  <c r="N13" i="5"/>
  <c r="N21" i="5"/>
  <c r="P21" i="5" s="1"/>
  <c r="O26" i="5"/>
  <c r="L24" i="5"/>
  <c r="L16" i="5"/>
  <c r="K675" i="1"/>
  <c r="M629" i="2"/>
  <c r="P629" i="2" s="1"/>
  <c r="M298" i="2"/>
  <c r="P298" i="2" s="1"/>
  <c r="M119" i="2"/>
  <c r="P119" i="2" s="1"/>
  <c r="P138" i="3"/>
  <c r="O132" i="3"/>
  <c r="O184" i="4"/>
  <c r="M181" i="4"/>
  <c r="P181" i="4" s="1"/>
  <c r="P470" i="5"/>
  <c r="K559" i="5"/>
  <c r="I543" i="5"/>
  <c r="K543" i="5" s="1"/>
  <c r="O238" i="5"/>
  <c r="L227" i="5"/>
  <c r="P421" i="5"/>
  <c r="M419" i="5"/>
  <c r="P135" i="5"/>
  <c r="O43" i="5"/>
  <c r="L41" i="5"/>
  <c r="N526" i="1"/>
  <c r="P526" i="1" s="1"/>
  <c r="K233" i="1"/>
  <c r="O134" i="2"/>
  <c r="O279" i="3"/>
  <c r="N20" i="4"/>
  <c r="N18" i="4" s="1"/>
  <c r="L419" i="5"/>
  <c r="O421" i="5"/>
  <c r="O446" i="5"/>
  <c r="L444" i="5"/>
  <c r="O444" i="5" s="1"/>
  <c r="L132" i="5"/>
  <c r="O132" i="5" s="1"/>
  <c r="O134" i="5"/>
  <c r="M389" i="5"/>
  <c r="P389" i="5" s="1"/>
  <c r="I418" i="5"/>
  <c r="K418" i="5" s="1"/>
  <c r="K434" i="5"/>
  <c r="L298" i="5"/>
  <c r="O298" i="5" s="1"/>
  <c r="O300" i="5"/>
  <c r="P404" i="5"/>
  <c r="M402" i="5"/>
  <c r="P402" i="5" s="1"/>
  <c r="L20" i="5"/>
  <c r="N21" i="4"/>
  <c r="P21" i="4" s="1"/>
  <c r="O631" i="5"/>
  <c r="L629" i="5"/>
  <c r="O629" i="5" s="1"/>
  <c r="O546" i="5"/>
  <c r="L544" i="5"/>
  <c r="N544" i="5"/>
  <c r="P300" i="5"/>
  <c r="M298" i="5"/>
  <c r="P298" i="5" s="1"/>
  <c r="I226" i="5"/>
  <c r="O33" i="5"/>
  <c r="N30" i="5"/>
  <c r="N31" i="5"/>
  <c r="P15" i="5"/>
  <c r="O23" i="5"/>
  <c r="P264" i="5"/>
  <c r="O264" i="5"/>
  <c r="P347" i="5"/>
  <c r="P167" i="5"/>
  <c r="M165" i="5"/>
  <c r="P165" i="5" s="1"/>
  <c r="P26" i="5"/>
  <c r="M16" i="5"/>
  <c r="M24" i="5"/>
  <c r="O330" i="5"/>
  <c r="L328" i="5"/>
  <c r="O328" i="5" s="1"/>
  <c r="M119" i="3"/>
  <c r="P119" i="3" s="1"/>
  <c r="P545" i="5"/>
  <c r="P469" i="5"/>
  <c r="N467" i="5"/>
  <c r="P467" i="5" s="1"/>
  <c r="N261" i="5"/>
  <c r="O263" i="5"/>
  <c r="P184" i="5"/>
  <c r="O184" i="5"/>
  <c r="M9" i="5"/>
  <c r="P12" i="5"/>
  <c r="I131" i="5"/>
  <c r="K131" i="5" s="1"/>
  <c r="K143" i="5"/>
  <c r="P23" i="5"/>
  <c r="P121" i="5"/>
  <c r="M119" i="5"/>
  <c r="L149" i="2"/>
  <c r="O149" i="2" s="1"/>
  <c r="I64" i="2"/>
  <c r="K64" i="2" s="1"/>
  <c r="P55" i="1"/>
  <c r="P351" i="3"/>
  <c r="L34" i="3"/>
  <c r="O34" i="3" s="1"/>
  <c r="L277" i="3"/>
  <c r="P301" i="3"/>
  <c r="M525" i="3"/>
  <c r="M523" i="3" s="1"/>
  <c r="P523" i="3" s="1"/>
  <c r="O183" i="3"/>
  <c r="O55" i="3"/>
  <c r="M119" i="4"/>
  <c r="P119" i="4" s="1"/>
  <c r="M66" i="4"/>
  <c r="P66" i="4" s="1"/>
  <c r="L13" i="4"/>
  <c r="L11" i="4" s="1"/>
  <c r="M24" i="4"/>
  <c r="I226" i="1"/>
  <c r="K226" i="1" s="1"/>
  <c r="J364" i="2"/>
  <c r="K364" i="2" s="1"/>
  <c r="K364" i="3"/>
  <c r="L227" i="3"/>
  <c r="M526" i="3"/>
  <c r="P526" i="3" s="1"/>
  <c r="L31" i="4"/>
  <c r="L31" i="2"/>
  <c r="O31" i="2" s="1"/>
  <c r="L544" i="2"/>
  <c r="O544" i="2" s="1"/>
  <c r="O181" i="3"/>
  <c r="N345" i="4"/>
  <c r="P345" i="4" s="1"/>
  <c r="L315" i="4"/>
  <c r="O315" i="4" s="1"/>
  <c r="O151" i="4"/>
  <c r="N24" i="4"/>
  <c r="O24" i="4" s="1"/>
  <c r="P446" i="4"/>
  <c r="P16" i="4"/>
  <c r="O53" i="4"/>
  <c r="N687" i="1"/>
  <c r="N685" i="1" s="1"/>
  <c r="O685" i="1" s="1"/>
  <c r="O31" i="3"/>
  <c r="P263" i="2"/>
  <c r="O167" i="4"/>
  <c r="P26" i="4"/>
  <c r="P43" i="2"/>
  <c r="L30" i="3"/>
  <c r="L28" i="3" s="1"/>
  <c r="O28" i="3" s="1"/>
  <c r="P347" i="4"/>
  <c r="M53" i="2"/>
  <c r="P53" i="2" s="1"/>
  <c r="O404" i="2"/>
  <c r="O183" i="2"/>
  <c r="L685" i="4"/>
  <c r="O685" i="4" s="1"/>
  <c r="P331" i="4"/>
  <c r="L444" i="4"/>
  <c r="O444" i="4" s="1"/>
  <c r="O657" i="4"/>
  <c r="L655" i="4"/>
  <c r="O655" i="4" s="1"/>
  <c r="P657" i="1"/>
  <c r="N88" i="2"/>
  <c r="P88" i="2" s="1"/>
  <c r="O56" i="4"/>
  <c r="M419" i="4"/>
  <c r="P419" i="4" s="1"/>
  <c r="O525" i="4"/>
  <c r="L523" i="4"/>
  <c r="O523" i="4" s="1"/>
  <c r="O330" i="4"/>
  <c r="N328" i="4"/>
  <c r="O328" i="4" s="1"/>
  <c r="K76" i="4"/>
  <c r="I64" i="4"/>
  <c r="K64" i="4" s="1"/>
  <c r="J594" i="1"/>
  <c r="K594" i="1" s="1"/>
  <c r="O331" i="3"/>
  <c r="P391" i="4"/>
  <c r="M389" i="4"/>
  <c r="P389" i="4" s="1"/>
  <c r="K434" i="4"/>
  <c r="I418" i="4"/>
  <c r="K418" i="4" s="1"/>
  <c r="O15" i="4"/>
  <c r="O33" i="4"/>
  <c r="N30" i="4"/>
  <c r="L261" i="4"/>
  <c r="N31" i="4"/>
  <c r="P55" i="4"/>
  <c r="M53" i="4"/>
  <c r="P53" i="4" s="1"/>
  <c r="O183" i="4"/>
  <c r="L181" i="4"/>
  <c r="O181" i="4" s="1"/>
  <c r="O209" i="1"/>
  <c r="L315" i="2"/>
  <c r="O315" i="2" s="1"/>
  <c r="O184" i="3"/>
  <c r="K433" i="4"/>
  <c r="I417" i="4"/>
  <c r="K417" i="4" s="1"/>
  <c r="P330" i="4"/>
  <c r="M328" i="4"/>
  <c r="P29" i="4"/>
  <c r="I164" i="4"/>
  <c r="K164" i="4" s="1"/>
  <c r="K174" i="4"/>
  <c r="L16" i="4"/>
  <c r="O16" i="4" s="1"/>
  <c r="O26" i="4"/>
  <c r="O151" i="1"/>
  <c r="O277" i="1"/>
  <c r="M261" i="3"/>
  <c r="O238" i="4"/>
  <c r="L227" i="4"/>
  <c r="N414" i="4"/>
  <c r="M9" i="4"/>
  <c r="P12" i="4"/>
  <c r="N13" i="4"/>
  <c r="O29" i="4"/>
  <c r="L20" i="4"/>
  <c r="M546" i="4"/>
  <c r="M547" i="4"/>
  <c r="P547" i="4" s="1"/>
  <c r="P549" i="4"/>
  <c r="L786" i="1"/>
  <c r="O786" i="1" s="1"/>
  <c r="N447" i="1"/>
  <c r="O447" i="1" s="1"/>
  <c r="O657" i="2"/>
  <c r="P444" i="4"/>
  <c r="P404" i="4"/>
  <c r="M402" i="4"/>
  <c r="P402" i="4" s="1"/>
  <c r="K248" i="4"/>
  <c r="I226" i="4"/>
  <c r="P90" i="4"/>
  <c r="M88" i="4"/>
  <c r="P19" i="4"/>
  <c r="P23" i="4"/>
  <c r="M20" i="4"/>
  <c r="P15" i="4"/>
  <c r="M14" i="4"/>
  <c r="P14" i="4" s="1"/>
  <c r="N165" i="4"/>
  <c r="O165" i="4" s="1"/>
  <c r="N688" i="1"/>
  <c r="O688" i="1" s="1"/>
  <c r="O348" i="1"/>
  <c r="P183" i="3"/>
  <c r="M469" i="4"/>
  <c r="P472" i="4"/>
  <c r="M470" i="4"/>
  <c r="P470" i="4" s="1"/>
  <c r="M33" i="4"/>
  <c r="M13" i="4" s="1"/>
  <c r="O12" i="4"/>
  <c r="L9" i="4"/>
  <c r="P167" i="4"/>
  <c r="O55" i="1"/>
  <c r="L629" i="2"/>
  <c r="O629" i="2" s="1"/>
  <c r="P300" i="3"/>
  <c r="O90" i="2"/>
  <c r="M132" i="2"/>
  <c r="P132" i="2" s="1"/>
  <c r="L328" i="3"/>
  <c r="O328" i="3" s="1"/>
  <c r="K417" i="3"/>
  <c r="O347" i="3"/>
  <c r="L165" i="3"/>
  <c r="O165" i="3" s="1"/>
  <c r="P56" i="1"/>
  <c r="N53" i="1"/>
  <c r="P53" i="1" s="1"/>
  <c r="N41" i="2"/>
  <c r="P41" i="2" s="1"/>
  <c r="L165" i="2"/>
  <c r="O165" i="2" s="1"/>
  <c r="P315" i="3"/>
  <c r="P391" i="1"/>
  <c r="P348" i="1"/>
  <c r="O317" i="3"/>
  <c r="M16" i="3"/>
  <c r="M14" i="3" s="1"/>
  <c r="P317" i="3"/>
  <c r="P167" i="2"/>
  <c r="K537" i="3"/>
  <c r="L402" i="3"/>
  <c r="O402" i="3" s="1"/>
  <c r="O421" i="2"/>
  <c r="P280" i="3"/>
  <c r="M165" i="3"/>
  <c r="P165" i="3" s="1"/>
  <c r="L523" i="3"/>
  <c r="O523" i="3" s="1"/>
  <c r="O525" i="3"/>
  <c r="O347" i="1"/>
  <c r="O238" i="3"/>
  <c r="M470" i="3"/>
  <c r="P470" i="3" s="1"/>
  <c r="M469" i="3"/>
  <c r="M467" i="3" s="1"/>
  <c r="P467" i="3" s="1"/>
  <c r="N277" i="3"/>
  <c r="P277" i="3" s="1"/>
  <c r="O151" i="3"/>
  <c r="N149" i="3"/>
  <c r="O149" i="3" s="1"/>
  <c r="O263" i="3"/>
  <c r="N261" i="3"/>
  <c r="O261" i="3" s="1"/>
  <c r="P345" i="1"/>
  <c r="O184" i="2"/>
  <c r="M315" i="2"/>
  <c r="P315" i="2" s="1"/>
  <c r="P183" i="2"/>
  <c r="L53" i="3"/>
  <c r="O53" i="3" s="1"/>
  <c r="P26" i="3"/>
  <c r="P134" i="3"/>
  <c r="O300" i="3"/>
  <c r="N298" i="3"/>
  <c r="O330" i="2"/>
  <c r="L345" i="3"/>
  <c r="O345" i="3" s="1"/>
  <c r="P181" i="3"/>
  <c r="O546" i="3"/>
  <c r="L544" i="3"/>
  <c r="O544" i="3" s="1"/>
  <c r="P549" i="1"/>
  <c r="K275" i="2"/>
  <c r="O277" i="2"/>
  <c r="O134" i="3"/>
  <c r="P151" i="3"/>
  <c r="O68" i="3"/>
  <c r="L66" i="3"/>
  <c r="O66" i="3" s="1"/>
  <c r="I65" i="3"/>
  <c r="K65" i="3" s="1"/>
  <c r="K77" i="3"/>
  <c r="P29" i="3"/>
  <c r="N467" i="3"/>
  <c r="N414" i="3" s="1"/>
  <c r="P23" i="3"/>
  <c r="M20" i="3"/>
  <c r="O9" i="3"/>
  <c r="L467" i="2"/>
  <c r="O467" i="2" s="1"/>
  <c r="O469" i="2"/>
  <c r="P184" i="1"/>
  <c r="O634" i="1"/>
  <c r="N788" i="1"/>
  <c r="N786" i="1" s="1"/>
  <c r="O345" i="1"/>
  <c r="P528" i="2"/>
  <c r="M16" i="2"/>
  <c r="M14" i="2" s="1"/>
  <c r="K433" i="3"/>
  <c r="L389" i="3"/>
  <c r="O389" i="3" s="1"/>
  <c r="L419" i="3"/>
  <c r="M402" i="3"/>
  <c r="P402" i="3" s="1"/>
  <c r="P404" i="3"/>
  <c r="O279" i="2"/>
  <c r="M132" i="3"/>
  <c r="P132" i="3" s="1"/>
  <c r="O90" i="3"/>
  <c r="N88" i="3"/>
  <c r="P88" i="3" s="1"/>
  <c r="P90" i="3"/>
  <c r="L13" i="3"/>
  <c r="O23" i="3"/>
  <c r="L21" i="3"/>
  <c r="L20" i="3"/>
  <c r="I131" i="3"/>
  <c r="K131" i="3" s="1"/>
  <c r="K143" i="3"/>
  <c r="P69" i="3"/>
  <c r="O26" i="3"/>
  <c r="L16" i="3"/>
  <c r="O16" i="3" s="1"/>
  <c r="L24" i="3"/>
  <c r="L41" i="3"/>
  <c r="O279" i="1"/>
  <c r="P298" i="1"/>
  <c r="M526" i="2"/>
  <c r="P526" i="2" s="1"/>
  <c r="M41" i="3"/>
  <c r="P43" i="3"/>
  <c r="O315" i="3"/>
  <c r="P15" i="3"/>
  <c r="O446" i="3"/>
  <c r="L444" i="3"/>
  <c r="O444" i="3" s="1"/>
  <c r="I226" i="3"/>
  <c r="P12" i="3"/>
  <c r="M9" i="3"/>
  <c r="N14" i="3"/>
  <c r="O167" i="1"/>
  <c r="L34" i="1"/>
  <c r="O34" i="1" s="1"/>
  <c r="L685" i="2"/>
  <c r="O685" i="2" s="1"/>
  <c r="O29" i="3"/>
  <c r="O15" i="3"/>
  <c r="K522" i="3"/>
  <c r="I64" i="3"/>
  <c r="K64" i="3" s="1"/>
  <c r="K76" i="3"/>
  <c r="P347" i="3"/>
  <c r="M345" i="3"/>
  <c r="P345" i="3" s="1"/>
  <c r="N20" i="3"/>
  <c r="N18" i="3" s="1"/>
  <c r="N13" i="3"/>
  <c r="N21" i="3"/>
  <c r="M21" i="3"/>
  <c r="K434" i="3"/>
  <c r="I418" i="3"/>
  <c r="K418" i="3" s="1"/>
  <c r="N30" i="3"/>
  <c r="N28" i="3" s="1"/>
  <c r="O33" i="3"/>
  <c r="K288" i="2"/>
  <c r="P424" i="3"/>
  <c r="M421" i="3"/>
  <c r="M422" i="3"/>
  <c r="P422" i="3" s="1"/>
  <c r="M33" i="3"/>
  <c r="L467" i="3"/>
  <c r="O467" i="3" s="1"/>
  <c r="M446" i="3"/>
  <c r="P449" i="3"/>
  <c r="M447" i="3"/>
  <c r="P447" i="3" s="1"/>
  <c r="N24" i="3"/>
  <c r="P24" i="3" s="1"/>
  <c r="P634" i="1"/>
  <c r="N631" i="1"/>
  <c r="N629" i="1" s="1"/>
  <c r="P629" i="1" s="1"/>
  <c r="O690" i="1"/>
  <c r="N421" i="1"/>
  <c r="O421" i="1" s="1"/>
  <c r="O300" i="1"/>
  <c r="J593" i="1"/>
  <c r="K593" i="1" s="1"/>
  <c r="P634" i="2"/>
  <c r="K537" i="2"/>
  <c r="K112" i="1"/>
  <c r="K236" i="1"/>
  <c r="L181" i="2"/>
  <c r="O181" i="2" s="1"/>
  <c r="O298" i="1"/>
  <c r="O43" i="2"/>
  <c r="M547" i="2"/>
  <c r="P547" i="2" s="1"/>
  <c r="P549" i="2"/>
  <c r="M546" i="2"/>
  <c r="L227" i="1"/>
  <c r="P135" i="1"/>
  <c r="K522" i="2"/>
  <c r="P300" i="1"/>
  <c r="N345" i="2"/>
  <c r="O345" i="2" s="1"/>
  <c r="P181" i="2"/>
  <c r="L444" i="2"/>
  <c r="O444" i="2" s="1"/>
  <c r="O446" i="2"/>
  <c r="O36" i="2"/>
  <c r="L30" i="2"/>
  <c r="O30" i="2" s="1"/>
  <c r="O330" i="1"/>
  <c r="O168" i="1"/>
  <c r="N227" i="1"/>
  <c r="N658" i="1"/>
  <c r="O658" i="1" s="1"/>
  <c r="O183" i="1"/>
  <c r="P347" i="1"/>
  <c r="M632" i="2"/>
  <c r="P632" i="2" s="1"/>
  <c r="N389" i="2"/>
  <c r="O389" i="2" s="1"/>
  <c r="L41" i="2"/>
  <c r="N66" i="2"/>
  <c r="P66" i="2" s="1"/>
  <c r="N328" i="2"/>
  <c r="O328" i="2" s="1"/>
  <c r="O68" i="2"/>
  <c r="L34" i="2"/>
  <c r="O34" i="2" s="1"/>
  <c r="P402" i="1"/>
  <c r="O56" i="2"/>
  <c r="M16" i="1"/>
  <c r="M14" i="1" s="1"/>
  <c r="P14" i="1" s="1"/>
  <c r="P261" i="2"/>
  <c r="M422" i="2"/>
  <c r="P422" i="2" s="1"/>
  <c r="P424" i="2"/>
  <c r="M421" i="2"/>
  <c r="M33" i="2"/>
  <c r="P469" i="2"/>
  <c r="M467" i="2"/>
  <c r="P467" i="2" s="1"/>
  <c r="O300" i="2"/>
  <c r="L298" i="2"/>
  <c r="O298" i="2" s="1"/>
  <c r="L227" i="2"/>
  <c r="M21" i="2"/>
  <c r="M20" i="2"/>
  <c r="M18" i="2" s="1"/>
  <c r="L523" i="2"/>
  <c r="O523" i="2" s="1"/>
  <c r="O525" i="2"/>
  <c r="N446" i="1"/>
  <c r="N444" i="1" s="1"/>
  <c r="P444" i="1" s="1"/>
  <c r="K174" i="1"/>
  <c r="P263" i="1"/>
  <c r="I226" i="2"/>
  <c r="K226" i="2" s="1"/>
  <c r="P151" i="2"/>
  <c r="J417" i="2"/>
  <c r="K417" i="2" s="1"/>
  <c r="K433" i="2"/>
  <c r="O55" i="2"/>
  <c r="L53" i="2"/>
  <c r="O53" i="2" s="1"/>
  <c r="O23" i="2"/>
  <c r="L20" i="2"/>
  <c r="L13" i="2"/>
  <c r="L11" i="2" s="1"/>
  <c r="O134" i="1"/>
  <c r="O449" i="1"/>
  <c r="L30" i="1"/>
  <c r="L28" i="1" s="1"/>
  <c r="O217" i="1"/>
  <c r="M261" i="1"/>
  <c r="P261" i="1" s="1"/>
  <c r="N20" i="2"/>
  <c r="N13" i="2"/>
  <c r="P23" i="2"/>
  <c r="N21" i="2"/>
  <c r="P330" i="2"/>
  <c r="K77" i="2"/>
  <c r="I65" i="2"/>
  <c r="K65" i="2" s="1"/>
  <c r="O19" i="2"/>
  <c r="L88" i="2"/>
  <c r="L21" i="2"/>
  <c r="P404" i="2"/>
  <c r="M402" i="2"/>
  <c r="P402" i="2" s="1"/>
  <c r="M345" i="2"/>
  <c r="P347" i="2"/>
  <c r="O26" i="2"/>
  <c r="L16" i="2"/>
  <c r="O29" i="2"/>
  <c r="N181" i="1"/>
  <c r="O181" i="1" s="1"/>
  <c r="K434" i="2"/>
  <c r="I418" i="2"/>
  <c r="K418" i="2" s="1"/>
  <c r="P351" i="2"/>
  <c r="O351" i="2"/>
  <c r="P279" i="2"/>
  <c r="M277" i="2"/>
  <c r="P277" i="2" s="1"/>
  <c r="N16" i="2"/>
  <c r="N14" i="2" s="1"/>
  <c r="N24" i="2"/>
  <c r="P24" i="2" s="1"/>
  <c r="O12" i="2"/>
  <c r="L9" i="2"/>
  <c r="O198" i="1"/>
  <c r="O43" i="1"/>
  <c r="O238" i="1"/>
  <c r="P331" i="2"/>
  <c r="N149" i="2"/>
  <c r="P149" i="2" s="1"/>
  <c r="P19" i="2"/>
  <c r="P26" i="2"/>
  <c r="L24" i="2"/>
  <c r="O68" i="1"/>
  <c r="M523" i="2"/>
  <c r="P525" i="2"/>
  <c r="L119" i="2"/>
  <c r="O119" i="2" s="1"/>
  <c r="O121" i="2"/>
  <c r="O263" i="2"/>
  <c r="L261" i="2"/>
  <c r="O261" i="2" s="1"/>
  <c r="P391" i="2"/>
  <c r="P12" i="2"/>
  <c r="M9" i="2"/>
  <c r="O15" i="2"/>
  <c r="J364" i="1"/>
  <c r="K364" i="1" s="1"/>
  <c r="P528" i="1"/>
  <c r="M389" i="1"/>
  <c r="P389" i="1" s="1"/>
  <c r="O135" i="1"/>
  <c r="O90" i="1"/>
  <c r="O657" i="1"/>
  <c r="P655" i="1"/>
  <c r="N525" i="1"/>
  <c r="N523" i="1" s="1"/>
  <c r="P523" i="1" s="1"/>
  <c r="P351" i="1"/>
  <c r="P660" i="1"/>
  <c r="O655" i="1"/>
  <c r="O408" i="1"/>
  <c r="O395" i="1"/>
  <c r="L149" i="1"/>
  <c r="O149" i="1" s="1"/>
  <c r="O660" i="1"/>
  <c r="O263" i="1"/>
  <c r="O632" i="1"/>
  <c r="O121" i="1"/>
  <c r="P404" i="1"/>
  <c r="M13" i="1"/>
  <c r="M11" i="1" s="1"/>
  <c r="M277" i="1"/>
  <c r="P277" i="1" s="1"/>
  <c r="P279" i="1"/>
  <c r="M20" i="1"/>
  <c r="M18" i="1" s="1"/>
  <c r="K433" i="1"/>
  <c r="N546" i="1"/>
  <c r="N547" i="1"/>
  <c r="O547" i="1" s="1"/>
  <c r="K434" i="1"/>
  <c r="I418" i="1"/>
  <c r="K418" i="1" s="1"/>
  <c r="K76" i="1"/>
  <c r="J64" i="1"/>
  <c r="K64" i="1" s="1"/>
  <c r="N119" i="1"/>
  <c r="O119" i="1" s="1"/>
  <c r="L16" i="1"/>
  <c r="O16" i="1" s="1"/>
  <c r="P43" i="1"/>
  <c r="O391" i="1"/>
  <c r="L389" i="1"/>
  <c r="O389" i="1" s="1"/>
  <c r="L261" i="1"/>
  <c r="O261" i="1" s="1"/>
  <c r="O56" i="1"/>
  <c r="P121" i="1"/>
  <c r="L544" i="1"/>
  <c r="M30" i="1"/>
  <c r="M28" i="1" s="1"/>
  <c r="O402" i="1"/>
  <c r="N41" i="1"/>
  <c r="P41" i="1" s="1"/>
  <c r="N66" i="1"/>
  <c r="O66" i="1" s="1"/>
  <c r="O125" i="1"/>
  <c r="P330" i="1"/>
  <c r="M328" i="1"/>
  <c r="P328" i="1" s="1"/>
  <c r="O9" i="1"/>
  <c r="P12" i="1"/>
  <c r="M9" i="1"/>
  <c r="N20" i="1"/>
  <c r="N18" i="1" s="1"/>
  <c r="N21" i="1"/>
  <c r="P21" i="1" s="1"/>
  <c r="M414" i="1"/>
  <c r="M119" i="1"/>
  <c r="L444" i="1"/>
  <c r="P151" i="1"/>
  <c r="M149" i="1"/>
  <c r="P149" i="1" s="1"/>
  <c r="J654" i="1"/>
  <c r="K654" i="1" s="1"/>
  <c r="K669" i="1"/>
  <c r="O23" i="1"/>
  <c r="L20" i="1"/>
  <c r="L13" i="1"/>
  <c r="L21" i="1"/>
  <c r="P183" i="1"/>
  <c r="M181" i="1"/>
  <c r="N165" i="1"/>
  <c r="P165" i="1" s="1"/>
  <c r="P167" i="1"/>
  <c r="P26" i="1"/>
  <c r="L629" i="1"/>
  <c r="O404" i="1"/>
  <c r="L328" i="1"/>
  <c r="O328" i="1" s="1"/>
  <c r="P315" i="1"/>
  <c r="O29" i="1"/>
  <c r="N9" i="1"/>
  <c r="I65" i="1"/>
  <c r="K65" i="1" s="1"/>
  <c r="K77" i="1"/>
  <c r="P90" i="1"/>
  <c r="N88" i="1"/>
  <c r="O88" i="1" s="1"/>
  <c r="L165" i="1"/>
  <c r="P19" i="1"/>
  <c r="L53" i="1"/>
  <c r="O26" i="1"/>
  <c r="P68" i="1"/>
  <c r="N24" i="1"/>
  <c r="P24" i="1" s="1"/>
  <c r="P23" i="1"/>
  <c r="N469" i="1"/>
  <c r="O469" i="1" s="1"/>
  <c r="N470" i="1"/>
  <c r="O470" i="1" s="1"/>
  <c r="N33" i="1"/>
  <c r="N13" i="1" s="1"/>
  <c r="P317" i="1"/>
  <c r="O317" i="1"/>
  <c r="J559" i="1"/>
  <c r="K576" i="1"/>
  <c r="O15" i="1"/>
  <c r="O472" i="1"/>
  <c r="N132" i="1"/>
  <c r="P134" i="1"/>
  <c r="O261" i="4" l="1"/>
  <c r="O20" i="15"/>
  <c r="O21" i="2"/>
  <c r="P345" i="15"/>
  <c r="I180" i="15"/>
  <c r="K180" i="15" s="1"/>
  <c r="P24" i="14"/>
  <c r="P24" i="15"/>
  <c r="P20" i="14"/>
  <c r="L18" i="15"/>
  <c r="O18" i="15" s="1"/>
  <c r="O24" i="15"/>
  <c r="P20" i="15"/>
  <c r="P328" i="15"/>
  <c r="O298" i="15"/>
  <c r="O546" i="15"/>
  <c r="N544" i="15"/>
  <c r="O544" i="15" s="1"/>
  <c r="P546" i="15"/>
  <c r="P33" i="15"/>
  <c r="M30" i="15"/>
  <c r="M31" i="15"/>
  <c r="O33" i="15"/>
  <c r="N31" i="15"/>
  <c r="O31" i="15" s="1"/>
  <c r="N30" i="15"/>
  <c r="N28" i="15" s="1"/>
  <c r="N13" i="15"/>
  <c r="O13" i="15" s="1"/>
  <c r="P16" i="15"/>
  <c r="M14" i="15"/>
  <c r="P14" i="15" s="1"/>
  <c r="P446" i="15"/>
  <c r="M444" i="15"/>
  <c r="M13" i="15"/>
  <c r="L28" i="15"/>
  <c r="O28" i="15" s="1"/>
  <c r="L37" i="15"/>
  <c r="N10" i="12"/>
  <c r="N8" i="12" s="1"/>
  <c r="O16" i="15"/>
  <c r="L14" i="15"/>
  <c r="O14" i="15" s="1"/>
  <c r="L414" i="15"/>
  <c r="O419" i="15"/>
  <c r="L10" i="15"/>
  <c r="L8" i="15" s="1"/>
  <c r="M18" i="15"/>
  <c r="P18" i="15" s="1"/>
  <c r="O9" i="15"/>
  <c r="N523" i="15"/>
  <c r="P525" i="15"/>
  <c r="O21" i="13"/>
  <c r="M37" i="15"/>
  <c r="L11" i="15"/>
  <c r="N37" i="15"/>
  <c r="P16" i="13"/>
  <c r="O30" i="14"/>
  <c r="L28" i="14"/>
  <c r="O28" i="14" s="1"/>
  <c r="P24" i="8"/>
  <c r="O24" i="14"/>
  <c r="P446" i="7"/>
  <c r="M655" i="11"/>
  <c r="P655" i="11" s="1"/>
  <c r="P421" i="12"/>
  <c r="O21" i="14"/>
  <c r="N18" i="14"/>
  <c r="P18" i="14" s="1"/>
  <c r="P328" i="12"/>
  <c r="L414" i="13"/>
  <c r="O414" i="13" s="1"/>
  <c r="L28" i="13"/>
  <c r="O28" i="13" s="1"/>
  <c r="P469" i="14"/>
  <c r="M467" i="14"/>
  <c r="P467" i="14" s="1"/>
  <c r="P421" i="14"/>
  <c r="M419" i="14"/>
  <c r="P419" i="14" s="1"/>
  <c r="O24" i="8"/>
  <c r="O41" i="14"/>
  <c r="L37" i="14"/>
  <c r="N14" i="14"/>
  <c r="P14" i="14" s="1"/>
  <c r="P16" i="14"/>
  <c r="P546" i="8"/>
  <c r="L28" i="11"/>
  <c r="O28" i="11" s="1"/>
  <c r="O16" i="14"/>
  <c r="L14" i="14"/>
  <c r="P546" i="14"/>
  <c r="M544" i="14"/>
  <c r="N37" i="14"/>
  <c r="P41" i="14"/>
  <c r="O9" i="14"/>
  <c r="P53" i="14"/>
  <c r="M37" i="14"/>
  <c r="L414" i="14"/>
  <c r="O414" i="14" s="1"/>
  <c r="O419" i="14"/>
  <c r="N10" i="14"/>
  <c r="N8" i="14" s="1"/>
  <c r="N11" i="14"/>
  <c r="O11" i="14" s="1"/>
  <c r="O13" i="14"/>
  <c r="L10" i="14"/>
  <c r="L8" i="14" s="1"/>
  <c r="I180" i="14"/>
  <c r="K180" i="14" s="1"/>
  <c r="K226" i="14"/>
  <c r="P33" i="14"/>
  <c r="M31" i="14"/>
  <c r="P31" i="14" s="1"/>
  <c r="M30" i="14"/>
  <c r="M13" i="14"/>
  <c r="O20" i="14"/>
  <c r="L18" i="14"/>
  <c r="P345" i="12"/>
  <c r="O18" i="13"/>
  <c r="O20" i="13"/>
  <c r="M444" i="13"/>
  <c r="P444" i="13" s="1"/>
  <c r="P446" i="13"/>
  <c r="L37" i="13"/>
  <c r="O37" i="13" s="1"/>
  <c r="P181" i="8"/>
  <c r="P20" i="13"/>
  <c r="P16" i="12"/>
  <c r="P13" i="13"/>
  <c r="M10" i="13"/>
  <c r="M11" i="13"/>
  <c r="O24" i="9"/>
  <c r="O20" i="11"/>
  <c r="N37" i="12"/>
  <c r="O41" i="13"/>
  <c r="P657" i="13"/>
  <c r="M655" i="13"/>
  <c r="P655" i="13" s="1"/>
  <c r="P21" i="13"/>
  <c r="M18" i="13"/>
  <c r="P18" i="13" s="1"/>
  <c r="O24" i="13"/>
  <c r="P631" i="13"/>
  <c r="M629" i="13"/>
  <c r="P629" i="13" s="1"/>
  <c r="P525" i="13"/>
  <c r="M523" i="13"/>
  <c r="N10" i="13"/>
  <c r="N8" i="13" s="1"/>
  <c r="N11" i="13"/>
  <c r="O11" i="13" s="1"/>
  <c r="O13" i="13"/>
  <c r="L10" i="13"/>
  <c r="O16" i="13"/>
  <c r="M37" i="13"/>
  <c r="P37" i="13" s="1"/>
  <c r="P41" i="13"/>
  <c r="P33" i="13"/>
  <c r="M30" i="13"/>
  <c r="M31" i="13"/>
  <c r="P31" i="13" s="1"/>
  <c r="K226" i="13"/>
  <c r="I180" i="13"/>
  <c r="K180" i="13" s="1"/>
  <c r="L414" i="12"/>
  <c r="O414" i="12" s="1"/>
  <c r="L28" i="12"/>
  <c r="O28" i="12" s="1"/>
  <c r="M444" i="8"/>
  <c r="P444" i="8" s="1"/>
  <c r="L14" i="12"/>
  <c r="O14" i="12" s="1"/>
  <c r="P546" i="12"/>
  <c r="M544" i="12"/>
  <c r="P544" i="12" s="1"/>
  <c r="P33" i="12"/>
  <c r="M30" i="12"/>
  <c r="M31" i="12"/>
  <c r="P31" i="12" s="1"/>
  <c r="P9" i="12"/>
  <c r="P13" i="12"/>
  <c r="M10" i="12"/>
  <c r="M11" i="12"/>
  <c r="P11" i="12" s="1"/>
  <c r="P20" i="12"/>
  <c r="M18" i="12"/>
  <c r="P18" i="12" s="1"/>
  <c r="K226" i="12"/>
  <c r="I180" i="12"/>
  <c r="K180" i="12" s="1"/>
  <c r="P41" i="12"/>
  <c r="M37" i="12"/>
  <c r="O13" i="12"/>
  <c r="L10" i="12"/>
  <c r="L11" i="12"/>
  <c r="O11" i="12" s="1"/>
  <c r="P446" i="12"/>
  <c r="M444" i="12"/>
  <c r="L37" i="12"/>
  <c r="O20" i="12"/>
  <c r="L18" i="12"/>
  <c r="O18" i="12" s="1"/>
  <c r="M14" i="12"/>
  <c r="P14" i="12" s="1"/>
  <c r="O11" i="11"/>
  <c r="O24" i="10"/>
  <c r="O24" i="11"/>
  <c r="P631" i="11"/>
  <c r="M629" i="11"/>
  <c r="P629" i="11" s="1"/>
  <c r="P345" i="9"/>
  <c r="L414" i="11"/>
  <c r="O414" i="11" s="1"/>
  <c r="M37" i="11"/>
  <c r="P37" i="11" s="1"/>
  <c r="M685" i="7"/>
  <c r="P685" i="7" s="1"/>
  <c r="P16" i="10"/>
  <c r="M419" i="10"/>
  <c r="P419" i="10" s="1"/>
  <c r="L37" i="11"/>
  <c r="O37" i="11" s="1"/>
  <c r="O24" i="6"/>
  <c r="M544" i="11"/>
  <c r="P544" i="11" s="1"/>
  <c r="L414" i="10"/>
  <c r="O414" i="10" s="1"/>
  <c r="P14" i="11"/>
  <c r="P33" i="11"/>
  <c r="M30" i="11"/>
  <c r="M13" i="11"/>
  <c r="M31" i="11"/>
  <c r="P31" i="11" s="1"/>
  <c r="I180" i="11"/>
  <c r="K180" i="11" s="1"/>
  <c r="K226" i="11"/>
  <c r="O16" i="11"/>
  <c r="L14" i="11"/>
  <c r="O14" i="11" s="1"/>
  <c r="O9" i="11"/>
  <c r="O261" i="10"/>
  <c r="P24" i="11"/>
  <c r="P20" i="11"/>
  <c r="M18" i="11"/>
  <c r="P18" i="11" s="1"/>
  <c r="N10" i="11"/>
  <c r="N8" i="11" s="1"/>
  <c r="L18" i="11"/>
  <c r="O18" i="11" s="1"/>
  <c r="M419" i="7"/>
  <c r="P419" i="7" s="1"/>
  <c r="O13" i="11"/>
  <c r="L10" i="11"/>
  <c r="P16" i="11"/>
  <c r="M13" i="10"/>
  <c r="P33" i="10"/>
  <c r="M31" i="10"/>
  <c r="P31" i="10" s="1"/>
  <c r="N8" i="7"/>
  <c r="P16" i="7"/>
  <c r="P24" i="5"/>
  <c r="L10" i="5"/>
  <c r="L8" i="5" s="1"/>
  <c r="O20" i="8"/>
  <c r="O24" i="5"/>
  <c r="L28" i="6"/>
  <c r="O28" i="6" s="1"/>
  <c r="P20" i="8"/>
  <c r="P18" i="9"/>
  <c r="P24" i="9"/>
  <c r="P165" i="9"/>
  <c r="P20" i="9"/>
  <c r="O88" i="9"/>
  <c r="N11" i="9"/>
  <c r="O298" i="9"/>
  <c r="P546" i="10"/>
  <c r="M544" i="10"/>
  <c r="P544" i="10" s="1"/>
  <c r="N8" i="9"/>
  <c r="P469" i="7"/>
  <c r="O21" i="10"/>
  <c r="P18" i="10"/>
  <c r="O13" i="10"/>
  <c r="L10" i="10"/>
  <c r="L8" i="10" s="1"/>
  <c r="O53" i="10"/>
  <c r="L37" i="10"/>
  <c r="O37" i="10" s="1"/>
  <c r="N10" i="10"/>
  <c r="N8" i="10" s="1"/>
  <c r="N11" i="10"/>
  <c r="O11" i="10" s="1"/>
  <c r="P9" i="10"/>
  <c r="O20" i="10"/>
  <c r="N28" i="10"/>
  <c r="O30" i="10"/>
  <c r="P30" i="10"/>
  <c r="M37" i="10"/>
  <c r="P37" i="10" s="1"/>
  <c r="O18" i="10"/>
  <c r="L14" i="10"/>
  <c r="O14" i="10" s="1"/>
  <c r="O28" i="10"/>
  <c r="P20" i="10"/>
  <c r="I180" i="10"/>
  <c r="K180" i="10" s="1"/>
  <c r="K226" i="10"/>
  <c r="P28" i="10"/>
  <c r="P261" i="10"/>
  <c r="O9" i="10"/>
  <c r="L37" i="9"/>
  <c r="L414" i="8"/>
  <c r="O414" i="8" s="1"/>
  <c r="O132" i="9"/>
  <c r="P546" i="9"/>
  <c r="M544" i="9"/>
  <c r="P544" i="9" s="1"/>
  <c r="M14" i="8"/>
  <c r="P14" i="8" s="1"/>
  <c r="L18" i="9"/>
  <c r="O18" i="9" s="1"/>
  <c r="P14" i="9"/>
  <c r="O444" i="9"/>
  <c r="L414" i="9"/>
  <c r="P21" i="9"/>
  <c r="P469" i="9"/>
  <c r="M467" i="9"/>
  <c r="P467" i="9" s="1"/>
  <c r="K226" i="9"/>
  <c r="I180" i="9"/>
  <c r="K180" i="9" s="1"/>
  <c r="P33" i="9"/>
  <c r="M31" i="9"/>
  <c r="P31" i="9" s="1"/>
  <c r="M30" i="9"/>
  <c r="M13" i="9"/>
  <c r="O9" i="9"/>
  <c r="L14" i="9"/>
  <c r="O14" i="9" s="1"/>
  <c r="N414" i="9"/>
  <c r="P419" i="9"/>
  <c r="O419" i="9"/>
  <c r="O13" i="9"/>
  <c r="L10" i="9"/>
  <c r="O10" i="9" s="1"/>
  <c r="P328" i="9"/>
  <c r="L11" i="9"/>
  <c r="P446" i="9"/>
  <c r="M444" i="9"/>
  <c r="P9" i="9"/>
  <c r="N37" i="9"/>
  <c r="O30" i="9"/>
  <c r="N28" i="9"/>
  <c r="O28" i="9" s="1"/>
  <c r="M37" i="9"/>
  <c r="N37" i="8"/>
  <c r="M18" i="8"/>
  <c r="P18" i="8" s="1"/>
  <c r="M419" i="8"/>
  <c r="P419" i="8" s="1"/>
  <c r="P421" i="8"/>
  <c r="N11" i="7"/>
  <c r="O11" i="7" s="1"/>
  <c r="P88" i="4"/>
  <c r="P345" i="7"/>
  <c r="L37" i="8"/>
  <c r="P33" i="8"/>
  <c r="M31" i="8"/>
  <c r="P31" i="8" s="1"/>
  <c r="M30" i="8"/>
  <c r="P469" i="8"/>
  <c r="M467" i="8"/>
  <c r="O16" i="8"/>
  <c r="L14" i="8"/>
  <c r="O14" i="8" s="1"/>
  <c r="M37" i="8"/>
  <c r="P546" i="5"/>
  <c r="L10" i="8"/>
  <c r="N10" i="8"/>
  <c r="N8" i="8" s="1"/>
  <c r="N11" i="8"/>
  <c r="O11" i="8" s="1"/>
  <c r="K226" i="8"/>
  <c r="I180" i="8"/>
  <c r="K180" i="8" s="1"/>
  <c r="P21" i="8"/>
  <c r="O165" i="7"/>
  <c r="O18" i="8"/>
  <c r="O13" i="8"/>
  <c r="P13" i="8"/>
  <c r="M10" i="8"/>
  <c r="M11" i="8"/>
  <c r="O28" i="5"/>
  <c r="L37" i="6"/>
  <c r="P20" i="7"/>
  <c r="O24" i="7"/>
  <c r="O20" i="7"/>
  <c r="O13" i="5"/>
  <c r="O21" i="7"/>
  <c r="M544" i="7"/>
  <c r="P544" i="7" s="1"/>
  <c r="O687" i="1"/>
  <c r="P181" i="5"/>
  <c r="O41" i="7"/>
  <c r="L37" i="7"/>
  <c r="K226" i="7"/>
  <c r="I180" i="7"/>
  <c r="K180" i="7" s="1"/>
  <c r="P467" i="7"/>
  <c r="N414" i="7"/>
  <c r="O21" i="4"/>
  <c r="O345" i="6"/>
  <c r="M37" i="7"/>
  <c r="O88" i="7"/>
  <c r="P53" i="5"/>
  <c r="O467" i="7"/>
  <c r="P657" i="7"/>
  <c r="M655" i="7"/>
  <c r="P655" i="7" s="1"/>
  <c r="O181" i="7"/>
  <c r="O419" i="7"/>
  <c r="L414" i="7"/>
  <c r="O414" i="7" s="1"/>
  <c r="M18" i="7"/>
  <c r="P18" i="7" s="1"/>
  <c r="P13" i="7"/>
  <c r="M10" i="7"/>
  <c r="M11" i="7"/>
  <c r="O9" i="7"/>
  <c r="O13" i="7"/>
  <c r="L10" i="7"/>
  <c r="O10" i="7" s="1"/>
  <c r="O30" i="7"/>
  <c r="L14" i="7"/>
  <c r="O14" i="7" s="1"/>
  <c r="P33" i="7"/>
  <c r="M30" i="7"/>
  <c r="M31" i="7"/>
  <c r="P31" i="7" s="1"/>
  <c r="L18" i="7"/>
  <c r="O18" i="7" s="1"/>
  <c r="N37" i="7"/>
  <c r="P688" i="1"/>
  <c r="N37" i="5"/>
  <c r="O20" i="6"/>
  <c r="O345" i="5"/>
  <c r="O277" i="3"/>
  <c r="O21" i="5"/>
  <c r="M14" i="6"/>
  <c r="P14" i="6" s="1"/>
  <c r="N37" i="6"/>
  <c r="O328" i="6"/>
  <c r="O422" i="1"/>
  <c r="P20" i="6"/>
  <c r="L18" i="6"/>
  <c r="O18" i="6" s="1"/>
  <c r="O20" i="5"/>
  <c r="P657" i="6"/>
  <c r="M655" i="6"/>
  <c r="P655" i="6" s="1"/>
  <c r="O9" i="6"/>
  <c r="K226" i="6"/>
  <c r="I180" i="6"/>
  <c r="K180" i="6" s="1"/>
  <c r="L14" i="6"/>
  <c r="O14" i="6" s="1"/>
  <c r="P9" i="6"/>
  <c r="L11" i="6"/>
  <c r="O13" i="6"/>
  <c r="L10" i="6"/>
  <c r="O10" i="6" s="1"/>
  <c r="P33" i="6"/>
  <c r="M30" i="6"/>
  <c r="M31" i="6"/>
  <c r="P31" i="6" s="1"/>
  <c r="N8" i="6"/>
  <c r="P546" i="6"/>
  <c r="M544" i="6"/>
  <c r="P544" i="6" s="1"/>
  <c r="P419" i="6"/>
  <c r="P41" i="6"/>
  <c r="M37" i="6"/>
  <c r="P37" i="6" s="1"/>
  <c r="P687" i="6"/>
  <c r="M685" i="6"/>
  <c r="P685" i="6" s="1"/>
  <c r="P631" i="6"/>
  <c r="M629" i="6"/>
  <c r="P629" i="6" s="1"/>
  <c r="N11" i="6"/>
  <c r="M13" i="6"/>
  <c r="M18" i="6"/>
  <c r="P18" i="6" s="1"/>
  <c r="L414" i="6"/>
  <c r="N414" i="6"/>
  <c r="O419" i="6"/>
  <c r="P469" i="6"/>
  <c r="M467" i="6"/>
  <c r="P467" i="6" s="1"/>
  <c r="P345" i="2"/>
  <c r="P20" i="4"/>
  <c r="P24" i="4"/>
  <c r="O261" i="5"/>
  <c r="P631" i="1"/>
  <c r="P16" i="3"/>
  <c r="O631" i="1"/>
  <c r="O88" i="2"/>
  <c r="M31" i="5"/>
  <c r="P31" i="5" s="1"/>
  <c r="M30" i="5"/>
  <c r="M28" i="5" s="1"/>
  <c r="P28" i="5" s="1"/>
  <c r="M13" i="5"/>
  <c r="M11" i="5" s="1"/>
  <c r="P687" i="1"/>
  <c r="O526" i="1"/>
  <c r="O88" i="3"/>
  <c r="O345" i="4"/>
  <c r="P631" i="5"/>
  <c r="M629" i="5"/>
  <c r="P629" i="5" s="1"/>
  <c r="P544" i="5"/>
  <c r="P419" i="5"/>
  <c r="L18" i="5"/>
  <c r="O18" i="5" s="1"/>
  <c r="P16" i="5"/>
  <c r="M14" i="5"/>
  <c r="P14" i="5" s="1"/>
  <c r="O544" i="5"/>
  <c r="N414" i="5"/>
  <c r="N11" i="5"/>
  <c r="O11" i="5" s="1"/>
  <c r="N10" i="5"/>
  <c r="N8" i="5" s="1"/>
  <c r="P119" i="5"/>
  <c r="M37" i="5"/>
  <c r="K226" i="5"/>
  <c r="I180" i="5"/>
  <c r="K180" i="5" s="1"/>
  <c r="O467" i="5"/>
  <c r="P9" i="5"/>
  <c r="P261" i="5"/>
  <c r="O16" i="5"/>
  <c r="L14" i="5"/>
  <c r="O14" i="5" s="1"/>
  <c r="O31" i="4"/>
  <c r="P20" i="5"/>
  <c r="O30" i="5"/>
  <c r="O419" i="5"/>
  <c r="L414" i="5"/>
  <c r="O41" i="5"/>
  <c r="L37" i="5"/>
  <c r="P18" i="5"/>
  <c r="P525" i="3"/>
  <c r="I180" i="1"/>
  <c r="K180" i="1" s="1"/>
  <c r="L28" i="2"/>
  <c r="O28" i="2" s="1"/>
  <c r="P447" i="1"/>
  <c r="O41" i="2"/>
  <c r="L414" i="4"/>
  <c r="O414" i="4" s="1"/>
  <c r="N419" i="1"/>
  <c r="P419" i="1" s="1"/>
  <c r="P469" i="3"/>
  <c r="P165" i="4"/>
  <c r="P9" i="4"/>
  <c r="P469" i="4"/>
  <c r="M467" i="4"/>
  <c r="K226" i="4"/>
  <c r="I180" i="4"/>
  <c r="K180" i="4" s="1"/>
  <c r="P328" i="4"/>
  <c r="L14" i="4"/>
  <c r="O14" i="4" s="1"/>
  <c r="P13" i="4"/>
  <c r="M10" i="4"/>
  <c r="O9" i="4"/>
  <c r="P546" i="4"/>
  <c r="M544" i="4"/>
  <c r="P544" i="4" s="1"/>
  <c r="N10" i="4"/>
  <c r="N8" i="4" s="1"/>
  <c r="N11" i="4"/>
  <c r="O11" i="4" s="1"/>
  <c r="L37" i="4"/>
  <c r="P33" i="4"/>
  <c r="M30" i="4"/>
  <c r="M31" i="4"/>
  <c r="P31" i="4" s="1"/>
  <c r="M18" i="4"/>
  <c r="P18" i="4" s="1"/>
  <c r="O20" i="4"/>
  <c r="L18" i="4"/>
  <c r="O18" i="4" s="1"/>
  <c r="M11" i="4"/>
  <c r="L10" i="4"/>
  <c r="J592" i="1"/>
  <c r="K592" i="1" s="1"/>
  <c r="M37" i="4"/>
  <c r="O13" i="4"/>
  <c r="N28" i="4"/>
  <c r="O28" i="4" s="1"/>
  <c r="O30" i="4"/>
  <c r="N37" i="4"/>
  <c r="P149" i="3"/>
  <c r="P261" i="3"/>
  <c r="N37" i="3"/>
  <c r="O298" i="3"/>
  <c r="P298" i="3"/>
  <c r="P33" i="3"/>
  <c r="M30" i="3"/>
  <c r="M31" i="3"/>
  <c r="P31" i="3" s="1"/>
  <c r="P41" i="3"/>
  <c r="M37" i="3"/>
  <c r="L10" i="3"/>
  <c r="L11" i="3"/>
  <c r="O13" i="3"/>
  <c r="M13" i="3"/>
  <c r="O66" i="2"/>
  <c r="N10" i="3"/>
  <c r="N8" i="3" s="1"/>
  <c r="N11" i="3"/>
  <c r="P9" i="3"/>
  <c r="P14" i="3"/>
  <c r="P20" i="3"/>
  <c r="M18" i="3"/>
  <c r="P18" i="3" s="1"/>
  <c r="O30" i="3"/>
  <c r="P446" i="3"/>
  <c r="M444" i="3"/>
  <c r="P444" i="3" s="1"/>
  <c r="M419" i="3"/>
  <c r="P421" i="3"/>
  <c r="L14" i="3"/>
  <c r="O14" i="3" s="1"/>
  <c r="O41" i="3"/>
  <c r="L37" i="3"/>
  <c r="O24" i="3"/>
  <c r="L18" i="3"/>
  <c r="O18" i="3" s="1"/>
  <c r="O20" i="3"/>
  <c r="L414" i="3"/>
  <c r="O414" i="3" s="1"/>
  <c r="O419" i="3"/>
  <c r="K226" i="3"/>
  <c r="I180" i="3"/>
  <c r="K180" i="3" s="1"/>
  <c r="O21" i="3"/>
  <c r="P20" i="1"/>
  <c r="P21" i="3"/>
  <c r="O446" i="1"/>
  <c r="P181" i="1"/>
  <c r="N37" i="2"/>
  <c r="O20" i="2"/>
  <c r="M544" i="2"/>
  <c r="P544" i="2" s="1"/>
  <c r="P546" i="2"/>
  <c r="P421" i="1"/>
  <c r="P389" i="2"/>
  <c r="P446" i="1"/>
  <c r="P16" i="1"/>
  <c r="P119" i="1"/>
  <c r="P328" i="2"/>
  <c r="O24" i="2"/>
  <c r="I180" i="2"/>
  <c r="K180" i="2" s="1"/>
  <c r="M13" i="2"/>
  <c r="P13" i="2" s="1"/>
  <c r="M30" i="2"/>
  <c r="M31" i="2"/>
  <c r="P31" i="2" s="1"/>
  <c r="P33" i="2"/>
  <c r="P658" i="1"/>
  <c r="M10" i="1"/>
  <c r="M8" i="1" s="1"/>
  <c r="P16" i="2"/>
  <c r="L37" i="2"/>
  <c r="P21" i="2"/>
  <c r="L414" i="2"/>
  <c r="O414" i="2" s="1"/>
  <c r="P421" i="2"/>
  <c r="M419" i="2"/>
  <c r="P419" i="2" s="1"/>
  <c r="L18" i="2"/>
  <c r="O523" i="1"/>
  <c r="P525" i="1"/>
  <c r="P18" i="1"/>
  <c r="P14" i="2"/>
  <c r="O16" i="2"/>
  <c r="O165" i="1"/>
  <c r="L14" i="2"/>
  <c r="O14" i="2" s="1"/>
  <c r="P523" i="2"/>
  <c r="O13" i="2"/>
  <c r="L10" i="2"/>
  <c r="O9" i="2"/>
  <c r="M37" i="2"/>
  <c r="P547" i="1"/>
  <c r="N10" i="2"/>
  <c r="N8" i="2" s="1"/>
  <c r="N11" i="2"/>
  <c r="O11" i="2" s="1"/>
  <c r="P9" i="2"/>
  <c r="N18" i="2"/>
  <c r="P20" i="2"/>
  <c r="O41" i="1"/>
  <c r="L14" i="1"/>
  <c r="O14" i="1" s="1"/>
  <c r="O525" i="1"/>
  <c r="N544" i="1"/>
  <c r="P544" i="1" s="1"/>
  <c r="P546" i="1"/>
  <c r="O629" i="1"/>
  <c r="P66" i="1"/>
  <c r="O24" i="1"/>
  <c r="O546" i="1"/>
  <c r="O21" i="1"/>
  <c r="N10" i="1"/>
  <c r="P10" i="1" s="1"/>
  <c r="N11" i="1"/>
  <c r="P11" i="1" s="1"/>
  <c r="P13" i="1"/>
  <c r="O53" i="1"/>
  <c r="L37" i="1"/>
  <c r="J543" i="1"/>
  <c r="K543" i="1" s="1"/>
  <c r="K559" i="1"/>
  <c r="P470" i="1"/>
  <c r="M37" i="1"/>
  <c r="L10" i="1"/>
  <c r="O13" i="1"/>
  <c r="L11" i="1"/>
  <c r="P88" i="1"/>
  <c r="N467" i="1"/>
  <c r="P469" i="1"/>
  <c r="P685" i="1"/>
  <c r="O132" i="1"/>
  <c r="P132" i="1"/>
  <c r="N37" i="1"/>
  <c r="O20" i="1"/>
  <c r="L18" i="1"/>
  <c r="O18" i="1" s="1"/>
  <c r="P9" i="1"/>
  <c r="N30" i="1"/>
  <c r="P33" i="1"/>
  <c r="O33" i="1"/>
  <c r="N31" i="1"/>
  <c r="O444" i="1"/>
  <c r="L414" i="1"/>
  <c r="O18" i="14" l="1"/>
  <c r="O14" i="14"/>
  <c r="P10" i="12"/>
  <c r="P544" i="15"/>
  <c r="O414" i="15"/>
  <c r="O30" i="15"/>
  <c r="N11" i="15"/>
  <c r="O11" i="15" s="1"/>
  <c r="N10" i="15"/>
  <c r="N8" i="15" s="1"/>
  <c r="O8" i="15" s="1"/>
  <c r="P37" i="15"/>
  <c r="P13" i="15"/>
  <c r="M10" i="15"/>
  <c r="M11" i="15"/>
  <c r="P444" i="15"/>
  <c r="M414" i="15"/>
  <c r="O37" i="15"/>
  <c r="P31" i="15"/>
  <c r="P523" i="15"/>
  <c r="O523" i="15"/>
  <c r="N414" i="15"/>
  <c r="P30" i="15"/>
  <c r="M28" i="15"/>
  <c r="P28" i="15" s="1"/>
  <c r="M10" i="14"/>
  <c r="P13" i="14"/>
  <c r="M11" i="14"/>
  <c r="P11" i="14" s="1"/>
  <c r="O10" i="14"/>
  <c r="P37" i="14"/>
  <c r="P544" i="14"/>
  <c r="M414" i="14"/>
  <c r="P414" i="14" s="1"/>
  <c r="P30" i="14"/>
  <c r="M28" i="14"/>
  <c r="P28" i="14" s="1"/>
  <c r="O8" i="14"/>
  <c r="O37" i="14"/>
  <c r="P11" i="13"/>
  <c r="P523" i="13"/>
  <c r="M414" i="13"/>
  <c r="P414" i="13" s="1"/>
  <c r="O37" i="12"/>
  <c r="P37" i="12"/>
  <c r="O10" i="13"/>
  <c r="L8" i="13"/>
  <c r="O8" i="13" s="1"/>
  <c r="P30" i="13"/>
  <c r="M28" i="13"/>
  <c r="P28" i="13" s="1"/>
  <c r="P10" i="13"/>
  <c r="M8" i="13"/>
  <c r="P8" i="13" s="1"/>
  <c r="O10" i="11"/>
  <c r="O10" i="12"/>
  <c r="L8" i="12"/>
  <c r="O8" i="12" s="1"/>
  <c r="M8" i="12"/>
  <c r="P8" i="12" s="1"/>
  <c r="P444" i="12"/>
  <c r="M414" i="12"/>
  <c r="P414" i="12" s="1"/>
  <c r="M28" i="12"/>
  <c r="P28" i="12" s="1"/>
  <c r="P30" i="12"/>
  <c r="M414" i="11"/>
  <c r="P414" i="11" s="1"/>
  <c r="P13" i="11"/>
  <c r="M10" i="11"/>
  <c r="M11" i="11"/>
  <c r="P11" i="11" s="1"/>
  <c r="P30" i="11"/>
  <c r="M28" i="11"/>
  <c r="P28" i="11" s="1"/>
  <c r="M10" i="10"/>
  <c r="M8" i="10" s="1"/>
  <c r="P8" i="10" s="1"/>
  <c r="M11" i="10"/>
  <c r="P11" i="10" s="1"/>
  <c r="L8" i="11"/>
  <c r="O8" i="11" s="1"/>
  <c r="P13" i="10"/>
  <c r="O8" i="10"/>
  <c r="O11" i="9"/>
  <c r="M414" i="10"/>
  <c r="P414" i="10" s="1"/>
  <c r="O10" i="10"/>
  <c r="O37" i="8"/>
  <c r="P37" i="8"/>
  <c r="O37" i="9"/>
  <c r="P13" i="9"/>
  <c r="M10" i="9"/>
  <c r="M11" i="9"/>
  <c r="P11" i="9" s="1"/>
  <c r="P30" i="9"/>
  <c r="M28" i="9"/>
  <c r="P28" i="9" s="1"/>
  <c r="O414" i="9"/>
  <c r="P37" i="9"/>
  <c r="P444" i="9"/>
  <c r="M414" i="9"/>
  <c r="P414" i="9" s="1"/>
  <c r="L8" i="9"/>
  <c r="O8" i="9" s="1"/>
  <c r="P11" i="7"/>
  <c r="P37" i="5"/>
  <c r="P11" i="8"/>
  <c r="P467" i="8"/>
  <c r="M414" i="8"/>
  <c r="P414" i="8" s="1"/>
  <c r="P30" i="8"/>
  <c r="M28" i="8"/>
  <c r="P28" i="8" s="1"/>
  <c r="O37" i="5"/>
  <c r="M414" i="7"/>
  <c r="P414" i="7" s="1"/>
  <c r="O10" i="8"/>
  <c r="L8" i="8"/>
  <c r="O8" i="8" s="1"/>
  <c r="M414" i="5"/>
  <c r="P414" i="5" s="1"/>
  <c r="P10" i="8"/>
  <c r="M8" i="8"/>
  <c r="P8" i="8" s="1"/>
  <c r="O37" i="6"/>
  <c r="P30" i="7"/>
  <c r="M28" i="7"/>
  <c r="P28" i="7" s="1"/>
  <c r="L8" i="7"/>
  <c r="O8" i="7" s="1"/>
  <c r="P37" i="7"/>
  <c r="P10" i="7"/>
  <c r="M8" i="7"/>
  <c r="P8" i="7" s="1"/>
  <c r="O37" i="7"/>
  <c r="L8" i="6"/>
  <c r="O8" i="6" s="1"/>
  <c r="P37" i="3"/>
  <c r="O419" i="1"/>
  <c r="P30" i="5"/>
  <c r="O11" i="6"/>
  <c r="M414" i="6"/>
  <c r="P414" i="6" s="1"/>
  <c r="O414" i="6"/>
  <c r="P30" i="6"/>
  <c r="M28" i="6"/>
  <c r="P28" i="6" s="1"/>
  <c r="P13" i="6"/>
  <c r="M10" i="6"/>
  <c r="M11" i="6"/>
  <c r="P11" i="6" s="1"/>
  <c r="P11" i="5"/>
  <c r="M10" i="5"/>
  <c r="P10" i="5" s="1"/>
  <c r="P13" i="5"/>
  <c r="O8" i="5"/>
  <c r="O10" i="5"/>
  <c r="O414" i="5"/>
  <c r="O10" i="2"/>
  <c r="O37" i="3"/>
  <c r="O10" i="4"/>
  <c r="O37" i="4"/>
  <c r="L8" i="4"/>
  <c r="O8" i="4" s="1"/>
  <c r="P10" i="4"/>
  <c r="M8" i="4"/>
  <c r="P8" i="4" s="1"/>
  <c r="P37" i="4"/>
  <c r="P30" i="4"/>
  <c r="M28" i="4"/>
  <c r="P28" i="4" s="1"/>
  <c r="P467" i="4"/>
  <c r="M414" i="4"/>
  <c r="P414" i="4" s="1"/>
  <c r="P11" i="4"/>
  <c r="P37" i="2"/>
  <c r="O37" i="2"/>
  <c r="P30" i="3"/>
  <c r="M28" i="3"/>
  <c r="P28" i="3" s="1"/>
  <c r="O11" i="3"/>
  <c r="O10" i="3"/>
  <c r="L8" i="3"/>
  <c r="O8" i="3" s="1"/>
  <c r="P419" i="3"/>
  <c r="M414" i="3"/>
  <c r="P414" i="3" s="1"/>
  <c r="P13" i="3"/>
  <c r="M10" i="3"/>
  <c r="M11" i="3"/>
  <c r="P11" i="3" s="1"/>
  <c r="P30" i="2"/>
  <c r="M28" i="2"/>
  <c r="P28" i="2" s="1"/>
  <c r="O18" i="2"/>
  <c r="M414" i="2"/>
  <c r="P414" i="2" s="1"/>
  <c r="M10" i="2"/>
  <c r="M8" i="2" s="1"/>
  <c r="P8" i="2" s="1"/>
  <c r="M11" i="2"/>
  <c r="P11" i="2" s="1"/>
  <c r="P18" i="2"/>
  <c r="L8" i="2"/>
  <c r="O8" i="2" s="1"/>
  <c r="O37" i="1"/>
  <c r="O544" i="1"/>
  <c r="O11" i="1"/>
  <c r="N8" i="1"/>
  <c r="P8" i="1" s="1"/>
  <c r="O10" i="1"/>
  <c r="L8" i="1"/>
  <c r="P31" i="1"/>
  <c r="O31" i="1"/>
  <c r="N28" i="1"/>
  <c r="P30" i="1"/>
  <c r="O30" i="1"/>
  <c r="O467" i="1"/>
  <c r="P467" i="1"/>
  <c r="N414" i="1"/>
  <c r="P414" i="1" s="1"/>
  <c r="P37" i="1"/>
  <c r="O10" i="15" l="1"/>
  <c r="P11" i="15"/>
  <c r="P10" i="15"/>
  <c r="M8" i="15"/>
  <c r="P8" i="15" s="1"/>
  <c r="P414" i="15"/>
  <c r="P10" i="14"/>
  <c r="M8" i="14"/>
  <c r="P8" i="14" s="1"/>
  <c r="P10" i="10"/>
  <c r="P10" i="11"/>
  <c r="M8" i="11"/>
  <c r="P8" i="11" s="1"/>
  <c r="P10" i="9"/>
  <c r="M8" i="9"/>
  <c r="P8" i="9" s="1"/>
  <c r="M8" i="5"/>
  <c r="P8" i="5" s="1"/>
  <c r="P10" i="6"/>
  <c r="M8" i="6"/>
  <c r="P8" i="6" s="1"/>
  <c r="P10" i="2"/>
  <c r="P10" i="3"/>
  <c r="M8" i="3"/>
  <c r="P8" i="3" s="1"/>
  <c r="O8" i="1"/>
  <c r="O28" i="1"/>
  <c r="P28" i="1"/>
  <c r="O414" i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<sst xmlns="http://schemas.openxmlformats.org/spreadsheetml/2006/main" count="23314" uniqueCount="355">
  <si>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</si>
  <si>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</si>
  <si>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</si>
  <si>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</si>
  <si>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</si>
  <si>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</si>
  <si>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</si>
  <si>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</si>
  <si>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</si>
  <si>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</si>
  <si>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</si>
  <si>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</si>
  <si>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</si>
  <si>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</si>
  <si>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</si>
  <si>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</si>
  <si>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</si>
  <si>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</si>
  <si>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</si>
  <si>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</si>
  <si>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</si>
  <si>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</si>
  <si>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</si>
  <si>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</si>
  <si>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</si>
  <si>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</si>
  <si>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</si>
  <si>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</si>
  <si>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</si>
  <si>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</si>
  <si>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</si>
  <si>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</si>
  <si>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</si>
  <si>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</si>
  <si>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</si>
  <si>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</si>
  <si>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</si>
  <si>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</si>
  <si>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</si>
  <si>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</si>
  <si>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</si>
  <si>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</si>
  <si>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</si>
  <si>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</si>
  <si>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</si>
  <si>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</si>
  <si>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</si>
  <si>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</si>
  <si>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</si>
  <si>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</si>
  <si>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</si>
  <si>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</si>
  <si>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</si>
  <si>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</si>
  <si>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</si>
  <si>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</si>
  <si>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</si>
  <si>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</si>
  <si>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</si>
  <si>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</si>
  <si>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</si>
  <si>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</si>
  <si>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</si>
  <si>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</si>
  <si>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</si>
  <si>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</si>
  <si>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</si>
  <si>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</si>
  <si>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</si>
  <si>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</si>
  <si>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</si>
  <si>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</si>
  <si>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</si>
  <si>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</si>
  <si>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</si>
  <si>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</si>
  <si>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</si>
  <si>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</si>
  <si>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</si>
  <si>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</si>
  <si>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</si>
  <si>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</si>
  <si>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</si>
  <si>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</si>
  <si>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</si>
  <si>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</si>
  <si>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</si>
  <si>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</si>
  <si>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</si>
  <si>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</si>
  <si>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</si>
  <si>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</si>
  <si>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</si>
  <si>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</si>
  <si>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</si>
  <si>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</si>
  <si>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</si>
  <si>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</si>
  <si>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</si>
  <si>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</si>
  <si>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</si>
  <si>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</si>
  <si>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</si>
  <si>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</si>
  <si>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</si>
  <si>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</si>
  <si>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</si>
  <si>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</si>
  <si>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</si>
  <si>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</si>
  <si>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</si>
  <si>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</si>
  <si>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</si>
  <si>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</si>
  <si>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</si>
  <si>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</si>
  <si>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</si>
  <si>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</si>
  <si>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</si>
  <si>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</si>
  <si>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</si>
  <si>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</si>
  <si>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</si>
  <si>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</si>
  <si>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</si>
  <si>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</si>
  <si>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</si>
  <si>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</si>
  <si>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</si>
  <si>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</si>
  <si>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</si>
  <si>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</si>
  <si>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</si>
  <si>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</si>
  <si>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</si>
  <si>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</si>
  <si>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</si>
  <si>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</si>
  <si>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</si>
  <si>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</si>
  <si>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</si>
  <si>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</si>
  <si>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</si>
  <si>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</si>
  <si>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</si>
  <si>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</si>
  <si>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</si>
  <si>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</si>
  <si>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</si>
  <si>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</si>
  <si>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</si>
  <si>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</si>
  <si>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</si>
  <si>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</si>
  <si>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</si>
  <si>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</si>
  <si>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</si>
  <si>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</si>
  <si>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</si>
  <si>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</si>
  <si>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</si>
  <si>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</si>
  <si>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</si>
  <si>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</si>
  <si>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</si>
  <si>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</si>
  <si>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</si>
  <si>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</si>
  <si>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</si>
  <si>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</si>
  <si>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</si>
  <si>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</si>
  <si>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</si>
  <si>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</si>
  <si>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</si>
  <si>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</si>
  <si>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</si>
  <si>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</si>
  <si>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</si>
  <si>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</si>
  <si>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</si>
  <si>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</si>
  <si>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</si>
  <si>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</si>
  <si>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</si>
  <si>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</si>
  <si>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</si>
  <si>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</si>
  <si>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</si>
  <si>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</si>
  <si>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</si>
  <si>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</si>
  <si>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</si>
  <si>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</si>
  <si>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</si>
  <si>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</si>
  <si>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</si>
  <si>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</si>
  <si>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</si>
  <si>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</si>
  <si>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</si>
  <si>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</si>
  <si>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</si>
  <si>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</si>
  <si>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</si>
  <si>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</si>
  <si>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</si>
  <si>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</si>
  <si>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</si>
  <si>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</si>
  <si>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</si>
  <si>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</si>
  <si>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</si>
  <si>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</si>
  <si>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</si>
  <si>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</si>
  <si>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</si>
  <si>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</si>
  <si>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</si>
  <si>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</si>
  <si>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</si>
  <si>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</si>
  <si>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</si>
  <si>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</si>
  <si>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</si>
  <si>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</si>
  <si>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</si>
  <si>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</si>
  <si>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</si>
  <si>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</si>
  <si>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</si>
  <si>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</si>
  <si>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</si>
  <si>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</si>
  <si>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</si>
  <si>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</si>
  <si>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</si>
  <si>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</si>
  <si>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</si>
  <si>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</si>
  <si>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</si>
  <si>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</si>
  <si>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</si>
  <si>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</si>
  <si>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</si>
  <si>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</si>
  <si>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</si>
  <si>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</si>
  <si>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</si>
  <si>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</si>
  <si>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</si>
  <si>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</si>
  <si>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</si>
  <si>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</si>
  <si>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</si>
  <si>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</si>
  <si>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</si>
  <si>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</si>
  <si>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</si>
  <si>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</si>
  <si>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</si>
  <si>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</si>
  <si>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</si>
  <si>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</si>
  <si>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</si>
  <si>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</si>
  <si>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</si>
  <si>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</si>
  <si>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</si>
  <si>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</si>
  <si>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</si>
  <si>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</si>
  <si>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</si>
  <si>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</si>
  <si>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</si>
  <si>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</si>
  <si>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</si>
  <si>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</si>
  <si>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</si>
  <si>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</si>
  <si>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</si>
  <si>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</si>
  <si>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</si>
  <si>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</si>
  <si>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</si>
  <si>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</si>
  <si>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</si>
  <si>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</si>
  <si>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</si>
  <si>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</si>
  <si>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</si>
  <si>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</si>
  <si>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</si>
  <si>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</si>
  <si>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</si>
  <si>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</si>
  <si>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</si>
  <si>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</si>
  <si>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</si>
  <si>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</si>
  <si>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</si>
  <si>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</si>
  <si>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</si>
  <si>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</si>
  <si>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</si>
  <si>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</si>
  <si>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</si>
  <si>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</si>
  <si>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</si>
  <si>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</si>
  <si>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</si>
  <si>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</si>
  <si>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</si>
  <si>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</si>
  <si>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</si>
  <si>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</si>
  <si>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</si>
  <si>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</si>
  <si>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</si>
  <si>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</si>
  <si>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</si>
  <si>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</si>
  <si>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</si>
  <si>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</si>
  <si>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</si>
  <si>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</si>
  <si>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</si>
  <si>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</si>
  <si>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</si>
  <si>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</si>
  <si>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</si>
  <si>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</si>
  <si>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</si>
  <si>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</si>
  <si>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</si>
  <si>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</si>
  <si>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</si>
  <si>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</si>
  <si>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</si>
  <si>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</si>
  <si>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</si>
  <si>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30 มิถุนายน 2566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</si>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</sst>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64" fillId="10" borderId="11" xfId="0" applyNumberFormat="1" applyFont="1" applyFill="1" applyBorder="1" applyAlignment="1"/>
    <xf numFmtId="0" fontId="76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ราธิวาส"/>
      <sheetName val="แผนปฏิบัติงาน"/>
      <sheetName val="เป้าการใช้ งปม."/>
      <sheetName val="ผลการเบิกจ่ายเงินงบประมาณ"/>
      <sheetName val="ผลการเบิกจ่ายเงินกองทุน"/>
      <sheetName val="สรุปภาพรวมการเบิกจ่าย 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 refreshError="1"/>
      <sheetData sheetId="3">
        <row r="28">
          <cell r="G28">
            <v>5400</v>
          </cell>
        </row>
        <row r="30">
          <cell r="G30">
            <v>0</v>
          </cell>
        </row>
      </sheetData>
      <sheetData sheetId="4">
        <row r="7">
          <cell r="F7">
            <v>1000</v>
          </cell>
        </row>
        <row r="12">
          <cell r="F12">
            <v>11000</v>
          </cell>
        </row>
        <row r="21">
          <cell r="F21">
            <v>10746</v>
          </cell>
        </row>
        <row r="22">
          <cell r="F22">
            <v>89701</v>
          </cell>
        </row>
        <row r="23">
          <cell r="F23">
            <v>11904</v>
          </cell>
        </row>
        <row r="24">
          <cell r="F24">
            <v>0</v>
          </cell>
        </row>
        <row r="25">
          <cell r="F25">
            <v>4700</v>
          </cell>
        </row>
        <row r="26">
          <cell r="F26">
            <v>25290</v>
          </cell>
        </row>
        <row r="27">
          <cell r="F27">
            <v>76950</v>
          </cell>
        </row>
        <row r="28">
          <cell r="F28">
            <v>10334</v>
          </cell>
        </row>
        <row r="29">
          <cell r="F29">
            <v>3797</v>
          </cell>
        </row>
        <row r="30">
          <cell r="F30">
            <v>12375</v>
          </cell>
        </row>
        <row r="31">
          <cell r="F31">
            <v>1400</v>
          </cell>
        </row>
        <row r="32">
          <cell r="F32">
            <v>7600</v>
          </cell>
        </row>
        <row r="37">
          <cell r="F37">
            <v>95680</v>
          </cell>
        </row>
        <row r="47">
          <cell r="F47">
            <v>5760</v>
          </cell>
        </row>
        <row r="48">
          <cell r="F48">
            <v>36300</v>
          </cell>
        </row>
        <row r="49">
          <cell r="F49">
            <v>3000</v>
          </cell>
        </row>
        <row r="50">
          <cell r="F50">
            <v>7580</v>
          </cell>
        </row>
        <row r="51">
          <cell r="F51">
            <v>3500</v>
          </cell>
        </row>
        <row r="52">
          <cell r="F52">
            <v>26490</v>
          </cell>
        </row>
        <row r="55">
          <cell r="F55">
            <v>5780</v>
          </cell>
        </row>
        <row r="56">
          <cell r="F56">
            <v>3000</v>
          </cell>
        </row>
        <row r="57">
          <cell r="F57">
            <v>13053</v>
          </cell>
        </row>
        <row r="58">
          <cell r="F58">
            <v>300</v>
          </cell>
        </row>
        <row r="59">
          <cell r="F59">
            <v>8400</v>
          </cell>
        </row>
        <row r="60">
          <cell r="F60">
            <v>66000</v>
          </cell>
        </row>
        <row r="61">
          <cell r="F61">
            <v>750</v>
          </cell>
        </row>
        <row r="62">
          <cell r="F62">
            <v>16740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20.25" customHeight="1">
      <c r="A2" s="829" t="s">
        <v>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20.25" customHeight="1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20.25" customHeight="1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125134145</v>
      </c>
      <c r="N8" s="22">
        <f t="shared" ca="1" si="0"/>
        <v>73677584.529999971</v>
      </c>
      <c r="O8" s="22">
        <f t="shared" ref="O8:O16" ca="1" si="1">IF(L8&gt;0,N8*100/L8,0)</f>
        <v>59.267911697215517</v>
      </c>
      <c r="P8" s="22">
        <f t="shared" ref="P8:P16" ca="1" si="2">IF(M8&gt;0,N8*100/M8,0)</f>
        <v>58.878881163890135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125134145</v>
      </c>
      <c r="N10" s="30">
        <f t="shared" ca="1" si="4"/>
        <v>73677584.529999971</v>
      </c>
      <c r="O10" s="30">
        <f t="shared" ca="1" si="1"/>
        <v>59.267911697215517</v>
      </c>
      <c r="P10" s="30">
        <f t="shared" ca="1" si="2"/>
        <v>58.878881163890135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55383463.810000002</v>
      </c>
      <c r="N11" s="38">
        <f t="shared" ca="1" si="5"/>
        <v>38764157.339999974</v>
      </c>
      <c r="O11" s="38">
        <f t="shared" ca="1" si="1"/>
        <v>72.915843618910458</v>
      </c>
      <c r="P11" s="38">
        <f t="shared" ca="1" si="2"/>
        <v>69.992294943821733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55383463.810000002</v>
      </c>
      <c r="N13" s="45">
        <f t="shared" ca="1" si="7"/>
        <v>38764157.339999974</v>
      </c>
      <c r="O13" s="45">
        <f t="shared" ca="1" si="1"/>
        <v>72.915843618910458</v>
      </c>
      <c r="P13" s="45">
        <f t="shared" ca="1" si="2"/>
        <v>69.992294943821733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69750681.189999998</v>
      </c>
      <c r="N14" s="38">
        <f t="shared" ca="1" si="8"/>
        <v>34913427.189999998</v>
      </c>
      <c r="O14" s="38">
        <f t="shared" ca="1" si="1"/>
        <v>49.070240703078994</v>
      </c>
      <c r="P14" s="38">
        <f t="shared" ca="1" si="2"/>
        <v>50.054603904005255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69750681.189999998</v>
      </c>
      <c r="N16" s="52">
        <f t="shared" ca="1" si="10"/>
        <v>34913427.189999998</v>
      </c>
      <c r="O16" s="52">
        <f t="shared" ca="1" si="1"/>
        <v>49.070240703078994</v>
      </c>
      <c r="P16" s="52">
        <f t="shared" ca="1" si="2"/>
        <v>50.054603904005255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108650750</v>
      </c>
      <c r="N18" s="22">
        <f t="shared" ca="1" si="11"/>
        <v>63211495.729999989</v>
      </c>
      <c r="O18" s="22">
        <f t="shared" ref="O18:O26" ca="1" si="12">IF(L18&gt;0,N18*100/L18,0)</f>
        <v>58.408309970639166</v>
      </c>
      <c r="P18" s="22">
        <f t="shared" ref="P18:P26" ca="1" si="13">IF(M18&gt;0,N18*100/M18,0)</f>
        <v>58.178609655248572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108650750</v>
      </c>
      <c r="N20" s="30">
        <f t="shared" ca="1" si="15"/>
        <v>63211495.729999989</v>
      </c>
      <c r="O20" s="30">
        <f t="shared" ca="1" si="12"/>
        <v>58.408309970639166</v>
      </c>
      <c r="P20" s="30">
        <f t="shared" ca="1" si="13"/>
        <v>58.178609655248572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38900068.810000002</v>
      </c>
      <c r="N21" s="38">
        <f t="shared" ca="1" si="16"/>
        <v>28298068.539999992</v>
      </c>
      <c r="O21" s="38">
        <f t="shared" ca="1" si="12"/>
        <v>76.329508820072107</v>
      </c>
      <c r="P21" s="38">
        <f t="shared" ca="1" si="13"/>
        <v>72.745548801511205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38900068.810000002</v>
      </c>
      <c r="N23" s="45">
        <f ca="1">N46+N58+N71+N93+N124+N137+N154+N186+N170+N266+N282+N303+N320+N333+N350+N394+N407</f>
        <v>28298068.539999992</v>
      </c>
      <c r="O23" s="45">
        <f t="shared" ca="1" si="12"/>
        <v>76.329508820072107</v>
      </c>
      <c r="P23" s="45">
        <f t="shared" ca="1" si="13"/>
        <v>72.745548801511205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69750681.189999998</v>
      </c>
      <c r="N24" s="38">
        <f t="shared" ca="1" si="18"/>
        <v>34913427.189999998</v>
      </c>
      <c r="O24" s="38">
        <f t="shared" ca="1" si="12"/>
        <v>49.070240703078994</v>
      </c>
      <c r="P24" s="38">
        <f t="shared" ca="1" si="13"/>
        <v>50.054603904005255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69750681.189999998</v>
      </c>
      <c r="N26" s="52">
        <f t="shared" ca="1" si="20"/>
        <v>34913427.189999998</v>
      </c>
      <c r="O26" s="52">
        <f t="shared" ca="1" si="12"/>
        <v>49.070240703078994</v>
      </c>
      <c r="P26" s="52">
        <f t="shared" ca="1" si="13"/>
        <v>50.054603904005255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16483395</v>
      </c>
      <c r="N28" s="22">
        <f t="shared" ca="1" si="21"/>
        <v>10466088.799999978</v>
      </c>
      <c r="O28" s="22">
        <f t="shared" ref="O28:O37" ca="1" si="22">IF(L28&gt;0,N28*100/L28,0)</f>
        <v>65.049954286417375</v>
      </c>
      <c r="P28" s="22">
        <f t="shared" ref="P28:P31" ca="1" si="23">IF(M28&gt;0,N28*100/M28,0)</f>
        <v>63.494740009567074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16483395</v>
      </c>
      <c r="N30" s="30">
        <f t="shared" ca="1" si="25"/>
        <v>10466088.799999978</v>
      </c>
      <c r="O30" s="30">
        <f t="shared" ca="1" si="22"/>
        <v>65.049954286417375</v>
      </c>
      <c r="P30" s="30">
        <f t="shared" ca="1" si="23"/>
        <v>63.494740009567074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16483395</v>
      </c>
      <c r="N31" s="38">
        <f t="shared" ca="1" si="26"/>
        <v>10466088.799999978</v>
      </c>
      <c r="O31" s="38">
        <f t="shared" ca="1" si="22"/>
        <v>65.049954286417375</v>
      </c>
      <c r="P31" s="38">
        <f t="shared" ca="1" si="23"/>
        <v>63.494740009567074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16483395</v>
      </c>
      <c r="N33" s="45">
        <f t="shared" ca="1" si="28"/>
        <v>10466088.799999978</v>
      </c>
      <c r="O33" s="45">
        <f t="shared" ca="1" si="22"/>
        <v>65.049954286417375</v>
      </c>
      <c r="P33" s="45">
        <f t="shared" ref="P33:P37" ca="1" si="29">IF(M33&gt;0,N33*100/M33,0)</f>
        <v>63.494740009567074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106318750</v>
      </c>
      <c r="N37" s="59">
        <f ca="1">N41+N53+N66+N88+N119+N132+N149+N165+N181+N261+N277+N298+N315+N328+N345+N389+N402</f>
        <v>63211495.729999997</v>
      </c>
      <c r="O37" s="59">
        <f t="shared" ca="1" si="22"/>
        <v>58.408309970639174</v>
      </c>
      <c r="P37" s="59">
        <f t="shared" ca="1" si="29"/>
        <v>59.454701762389043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6073270.8099999996</v>
      </c>
      <c r="N41" s="85">
        <f t="shared" ca="1" si="33"/>
        <v>4609886.71</v>
      </c>
      <c r="O41" s="85">
        <f t="shared" ref="O41:O45" ca="1" si="34">IF(L41&gt;0,N41*100/L41,0)</f>
        <v>81.389918136679455</v>
      </c>
      <c r="P41" s="85">
        <f t="shared" ref="P41:P49" ca="1" si="35">IF(M41&gt;0,N41*100/M41,0)</f>
        <v>75.904514292521725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6073270.8099999996</v>
      </c>
      <c r="N43" s="92">
        <f t="shared" ca="1" si="37"/>
        <v>4609886.71</v>
      </c>
      <c r="O43" s="92">
        <f t="shared" ca="1" si="34"/>
        <v>81.389918136679455</v>
      </c>
      <c r="P43" s="92">
        <f t="shared" ca="1" si="35"/>
        <v>75.904514292521725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6073270.8099999996</v>
      </c>
      <c r="N44" s="38">
        <f t="shared" ca="1" si="38"/>
        <v>4609886.71</v>
      </c>
      <c r="O44" s="38">
        <f t="shared" ca="1" si="34"/>
        <v>81.389918136679455</v>
      </c>
      <c r="P44" s="38">
        <f t="shared" ca="1" si="35"/>
        <v>75.904514292521725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6073270.81)</f>
        <v>6073270.8099999996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4609886.71)</f>
        <v>4609886.71</v>
      </c>
      <c r="O46" s="45">
        <f ca="1">IF(M46&gt;0,N46*100/M46,0)</f>
        <v>75.904514292521725</v>
      </c>
      <c r="P46" s="45">
        <f t="shared" ca="1" si="35"/>
        <v>75.904514292521725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12882308</v>
      </c>
      <c r="N53" s="116">
        <f t="shared" ca="1" si="41"/>
        <v>11024953.559999991</v>
      </c>
      <c r="O53" s="116">
        <f t="shared" ref="O53:O61" ca="1" si="42">IF(L53&gt;0,N53*100/L53,0)</f>
        <v>78.386291832860451</v>
      </c>
      <c r="P53" s="116">
        <f t="shared" ref="P53:P61" ca="1" si="43">IF(M53&gt;0,N53*100/M53,0)</f>
        <v>85.582129848160676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12882308</v>
      </c>
      <c r="N55" s="123">
        <f t="shared" ca="1" si="45"/>
        <v>11024953.559999991</v>
      </c>
      <c r="O55" s="123">
        <f t="shared" ca="1" si="42"/>
        <v>78.386291832860451</v>
      </c>
      <c r="P55" s="123">
        <f t="shared" ca="1" si="43"/>
        <v>85.582129848160676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8967258</v>
      </c>
      <c r="N56" s="38">
        <f t="shared" ca="1" si="46"/>
        <v>7109903.5599999903</v>
      </c>
      <c r="O56" s="38">
        <f t="shared" ca="1" si="42"/>
        <v>80.645896871667958</v>
      </c>
      <c r="P56" s="38">
        <f t="shared" ca="1" si="43"/>
        <v>79.287375918034144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8967258)</f>
        <v>8967258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7109903.55999999)</f>
        <v>7109903.5599999903</v>
      </c>
      <c r="O58" s="45">
        <f t="shared" ca="1" si="42"/>
        <v>80.645896871667958</v>
      </c>
      <c r="P58" s="45">
        <f t="shared" ca="1" si="43"/>
        <v>79.287375918034144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3915050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3915050)</f>
        <v>3915050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3044200</v>
      </c>
      <c r="N66" s="155">
        <f t="shared" ca="1" si="51"/>
        <v>2224609.62</v>
      </c>
      <c r="O66" s="155">
        <f t="shared" ref="O66:O74" ca="1" si="52">IF(L66&gt;0,N66*100/L66,0)</f>
        <v>79.901214711586817</v>
      </c>
      <c r="P66" s="155">
        <f t="shared" ref="P66:P74" ca="1" si="53">IF(M66&gt;0,N66*100/M66,0)</f>
        <v>73.076986400367915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3044200</v>
      </c>
      <c r="N68" s="45">
        <f t="shared" ca="1" si="55"/>
        <v>2224609.62</v>
      </c>
      <c r="O68" s="45">
        <f t="shared" ca="1" si="52"/>
        <v>79.901214711586817</v>
      </c>
      <c r="P68" s="45">
        <f t="shared" ca="1" si="53"/>
        <v>73.076986400367915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3044200</v>
      </c>
      <c r="N69" s="38">
        <f t="shared" ca="1" si="56"/>
        <v>2224609.62</v>
      </c>
      <c r="O69" s="38">
        <f t="shared" ca="1" si="52"/>
        <v>79.901214711586817</v>
      </c>
      <c r="P69" s="38">
        <f t="shared" ca="1" si="53"/>
        <v>73.076986400367915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3044200)</f>
        <v>3044200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2224609.62)</f>
        <v>2224609.62</v>
      </c>
      <c r="O71" s="45">
        <f t="shared" ca="1" si="52"/>
        <v>79.901214711586817</v>
      </c>
      <c r="P71" s="45">
        <f t="shared" ca="1" si="53"/>
        <v>73.076986400367915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2722980</v>
      </c>
      <c r="N88" s="155">
        <f t="shared" ca="1" si="64"/>
        <v>1847390.39</v>
      </c>
      <c r="O88" s="155">
        <f t="shared" ref="O88:O96" ca="1" si="65">IF(L88&gt;0,N88*100/L88,0)</f>
        <v>67.844434773667089</v>
      </c>
      <c r="P88" s="155">
        <f t="shared" ref="P88:P96" ca="1" si="66">IF(M88&gt;0,N88*100/M88,0)</f>
        <v>67.844434773667089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2722980</v>
      </c>
      <c r="N90" s="45">
        <f t="shared" ca="1" si="68"/>
        <v>1847390.39</v>
      </c>
      <c r="O90" s="45">
        <f t="shared" ca="1" si="65"/>
        <v>67.844434773667089</v>
      </c>
      <c r="P90" s="45">
        <f t="shared" ca="1" si="66"/>
        <v>67.844434773667089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2722980</v>
      </c>
      <c r="N91" s="38">
        <f t="shared" ca="1" si="69"/>
        <v>1847390.39</v>
      </c>
      <c r="O91" s="38">
        <f t="shared" ca="1" si="65"/>
        <v>67.844434773667089</v>
      </c>
      <c r="P91" s="38">
        <f t="shared" ca="1" si="66"/>
        <v>67.844434773667089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2722980)</f>
        <v>2722980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1847390.39)</f>
        <v>1847390.39</v>
      </c>
      <c r="O93" s="45">
        <f t="shared" ca="1" si="65"/>
        <v>67.844434773667089</v>
      </c>
      <c r="P93" s="45">
        <f t="shared" ca="1" si="66"/>
        <v>67.844434773667089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16</v>
      </c>
      <c r="K100" s="38">
        <f t="shared" ca="1" si="71"/>
        <v>84.21052631578948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10)</f>
        <v>10</v>
      </c>
      <c r="K106" s="38">
        <f t="shared" ref="K106:K107" ca="1" si="73">IF(I106&gt;0,J106*100/I106,0)</f>
        <v>90.909090909090907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10)</f>
        <v>10</v>
      </c>
      <c r="K107" s="38">
        <f t="shared" ca="1" si="73"/>
        <v>90.909090909090907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6)</f>
        <v>6</v>
      </c>
      <c r="K109" s="38">
        <f t="shared" ref="K109:K116" ca="1" si="74">IF(I109&gt;0,J109*100/I109,0)</f>
        <v>75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6)</f>
        <v>6</v>
      </c>
      <c r="K110" s="38">
        <f t="shared" ca="1" si="74"/>
        <v>75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4</v>
      </c>
      <c r="K112" s="195">
        <f t="shared" ca="1" si="74"/>
        <v>21.05263157894737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3)</f>
        <v>3</v>
      </c>
      <c r="K115" s="38">
        <f t="shared" ca="1" si="74"/>
        <v>27.272727272727273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1)</f>
        <v>1</v>
      </c>
      <c r="K116" s="38">
        <f t="shared" ca="1" si="74"/>
        <v>12.5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2359095</v>
      </c>
      <c r="N132" s="155">
        <f t="shared" ca="1" si="86"/>
        <v>1956964.1400000001</v>
      </c>
      <c r="O132" s="155">
        <f t="shared" ref="O132:O140" ca="1" si="87">IF(L132&gt;0,N132*100/L132,0)</f>
        <v>82.743574359592316</v>
      </c>
      <c r="P132" s="155">
        <f t="shared" ref="P132:P140" ca="1" si="88">IF(M132&gt;0,N132*100/M132,0)</f>
        <v>82.954020079733965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2359095</v>
      </c>
      <c r="N134" s="45">
        <f t="shared" ca="1" si="90"/>
        <v>1956964.1400000001</v>
      </c>
      <c r="O134" s="45">
        <f t="shared" ca="1" si="87"/>
        <v>82.743574359592316</v>
      </c>
      <c r="P134" s="45">
        <f t="shared" ca="1" si="88"/>
        <v>82.954020079733965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1438095</v>
      </c>
      <c r="N135" s="38">
        <f t="shared" ca="1" si="91"/>
        <v>1035964.14</v>
      </c>
      <c r="O135" s="38">
        <f t="shared" ca="1" si="87"/>
        <v>72.037253449876403</v>
      </c>
      <c r="P135" s="38">
        <f t="shared" ca="1" si="88"/>
        <v>72.037253449876403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1438095)</f>
        <v>1438095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1035964.14)</f>
        <v>1035964.14</v>
      </c>
      <c r="O137" s="45">
        <f t="shared" ca="1" si="87"/>
        <v>72.037253449876403</v>
      </c>
      <c r="P137" s="45">
        <f t="shared" ca="1" si="88"/>
        <v>72.037253449876403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41</v>
      </c>
      <c r="K148" s="145">
        <f ca="1">IF(I148&gt;0,J148*100/I148,0)</f>
        <v>102.5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48440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86.606110652353422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48440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86.606110652353422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48440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86.606110652353422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48440)</f>
        <v>48440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86.606110652353422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41)</f>
        <v>41</v>
      </c>
      <c r="K159" s="38">
        <f ca="1">IF(I159&gt;0,J159*100/I159,0)</f>
        <v>102.5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497130</v>
      </c>
      <c r="O165" s="155">
        <f t="shared" ref="O165:O173" ca="1" si="104">IF(L165&gt;0,N165*100/L165,0)</f>
        <v>182.97355490531663</v>
      </c>
      <c r="P165" s="155">
        <f t="shared" ref="P165:P173" ca="1" si="105">IF(M165&gt;0,N165*100/M165,0)</f>
        <v>99.446883845607573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497130</v>
      </c>
      <c r="O167" s="45">
        <f t="shared" ca="1" si="104"/>
        <v>182.97355490531663</v>
      </c>
      <c r="P167" s="45">
        <f t="shared" ca="1" si="105"/>
        <v>99.446883845607573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497130</v>
      </c>
      <c r="O168" s="38">
        <f t="shared" ca="1" si="104"/>
        <v>182.97355490531663</v>
      </c>
      <c r="P168" s="38">
        <f t="shared" ca="1" si="105"/>
        <v>99.446883845607573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497130)</f>
        <v>497130</v>
      </c>
      <c r="O170" s="45">
        <f t="shared" ca="1" si="104"/>
        <v>182.97355490531663</v>
      </c>
      <c r="P170" s="45">
        <f t="shared" ca="1" si="105"/>
        <v>99.446883845607573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2190250</v>
      </c>
      <c r="N181" s="155">
        <f t="shared" ca="1" si="112"/>
        <v>1517420.72</v>
      </c>
      <c r="O181" s="155">
        <f t="shared" ref="O181:O189" ca="1" si="113">IF(L181&gt;0,N181*100/L181,0)</f>
        <v>73.305348792270536</v>
      </c>
      <c r="P181" s="155">
        <f t="shared" ref="P181:P189" ca="1" si="114">IF(M181&gt;0,N181*100/M181,0)</f>
        <v>69.280708594909257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2190250</v>
      </c>
      <c r="N183" s="45">
        <f t="shared" ca="1" si="116"/>
        <v>1517420.72</v>
      </c>
      <c r="O183" s="45">
        <f t="shared" ca="1" si="113"/>
        <v>73.305348792270536</v>
      </c>
      <c r="P183" s="45">
        <f t="shared" ca="1" si="114"/>
        <v>69.280708594909257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2190250</v>
      </c>
      <c r="N184" s="38">
        <f t="shared" ca="1" si="117"/>
        <v>1517420.72</v>
      </c>
      <c r="O184" s="38">
        <f t="shared" ca="1" si="113"/>
        <v>73.305348792270536</v>
      </c>
      <c r="P184" s="38">
        <f t="shared" ca="1" si="114"/>
        <v>69.280708594909257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2190250)</f>
        <v>2190250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1517420.72)</f>
        <v>1517420.72</v>
      </c>
      <c r="O186" s="45">
        <f t="shared" ca="1" si="113"/>
        <v>73.305348792270536</v>
      </c>
      <c r="P186" s="45">
        <f t="shared" ca="1" si="114"/>
        <v>69.280708594909257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37</v>
      </c>
      <c r="K190" s="273">
        <f ca="1">IF(I190&gt;0,J190*100/I190,0)</f>
        <v>66.071428571428569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51551)</f>
        <v>51551</v>
      </c>
      <c r="O191" s="155">
        <f ca="1">IF(L191&gt;0,N191*100/L191,0)</f>
        <v>61.370238095238093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37)</f>
        <v>37</v>
      </c>
      <c r="K193" s="38">
        <f ca="1">IF(I193&gt;0,J193*100/I193,0)</f>
        <v>66.071428571428569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1449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1449)</f>
        <v>1449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325592.62</v>
      </c>
      <c r="O198" s="155">
        <f ca="1">IF(L198&gt;0,N198*100/L198,0)</f>
        <v>87.056850267379673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18329)</f>
        <v>18329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224679.62)</f>
        <v>224679.62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82584)</f>
        <v>82584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22)</f>
        <v>22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121805</v>
      </c>
      <c r="O209" s="155">
        <f ca="1">IF(L209&gt;0,N209*100/L209,0)</f>
        <v>87.003571428571433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40000)</f>
        <v>40000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8)</f>
        <v>8</v>
      </c>
      <c r="K214" s="38">
        <f t="shared" ref="K214:K216" ca="1" si="122">IF(I214&gt;0,J214*100/I214,0)</f>
        <v>80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39200</v>
      </c>
      <c r="K216" s="273">
        <f t="shared" ca="1" si="122"/>
        <v>16.401673640167363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51301.7</v>
      </c>
      <c r="O217" s="155">
        <f ca="1">IF(L217&gt;0,N217*100/L217,0)</f>
        <v>33.399544270833331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9010)</f>
        <v>9010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6085)</f>
        <v>6085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109200)</f>
        <v>109200</v>
      </c>
      <c r="K223" s="163">
        <f t="shared" ref="K223:K226" ca="1" si="124">IF(I223&gt;0,J223*100/I223,0)</f>
        <v>45.69037656903766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39200)</f>
        <v>39200</v>
      </c>
      <c r="K224" s="163">
        <f t="shared" ca="1" si="124"/>
        <v>16.401673640167363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214602.33000000002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119083.33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9980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1</v>
      </c>
      <c r="K236" s="322">
        <f t="shared" ca="1" si="130"/>
        <v>25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214602.33000000002</v>
      </c>
      <c r="O238" s="356">
        <f ca="1">IF(L238&gt;0,N238*100/L238,0)</f>
        <v>73.168199795431292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119083.33)</f>
        <v>119083.33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9980)</f>
        <v>9980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1)</f>
        <v>1</v>
      </c>
      <c r="K247" s="45">
        <f t="shared" ca="1" si="133"/>
        <v>25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641700</v>
      </c>
      <c r="N261" s="155">
        <f t="shared" ca="1" si="137"/>
        <v>205445.44</v>
      </c>
      <c r="O261" s="155">
        <f t="shared" ref="O261:O269" ca="1" si="138">IF(L261&gt;0,N261*100/L261,0)</f>
        <v>32.015808009973505</v>
      </c>
      <c r="P261" s="155">
        <f t="shared" ref="P261:P269" ca="1" si="139">IF(M261&gt;0,N261*100/M261,0)</f>
        <v>32.015808009973505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641700</v>
      </c>
      <c r="N263" s="45">
        <f t="shared" ca="1" si="141"/>
        <v>205445.44</v>
      </c>
      <c r="O263" s="45">
        <f t="shared" ca="1" si="138"/>
        <v>32.015808009973505</v>
      </c>
      <c r="P263" s="45">
        <f t="shared" ca="1" si="139"/>
        <v>32.015808009973505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641700</v>
      </c>
      <c r="N264" s="38">
        <f t="shared" ca="1" si="142"/>
        <v>205445.44</v>
      </c>
      <c r="O264" s="38">
        <f t="shared" ca="1" si="138"/>
        <v>32.015808009973505</v>
      </c>
      <c r="P264" s="38">
        <f t="shared" ca="1" si="139"/>
        <v>32.015808009973505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641700)</f>
        <v>641700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205445.44)</f>
        <v>205445.44</v>
      </c>
      <c r="O266" s="45">
        <f t="shared" ca="1" si="138"/>
        <v>32.015808009973505</v>
      </c>
      <c r="P266" s="45">
        <f t="shared" ca="1" si="139"/>
        <v>32.015808009973505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200</v>
      </c>
      <c r="K276" s="408">
        <f t="shared" ca="1" si="145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66945</v>
      </c>
      <c r="O277" s="155">
        <f t="shared" ref="O277:O285" ca="1" si="148">IF(L277&gt;0,N277*100/L277,0)</f>
        <v>77.599397241219421</v>
      </c>
      <c r="P277" s="155">
        <f t="shared" ref="P277:P285" ca="1" si="149">IF(M277&gt;0,N277*100/M277,0)</f>
        <v>77.599397241219421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66945</v>
      </c>
      <c r="O279" s="45">
        <f t="shared" ca="1" si="148"/>
        <v>77.599397241219421</v>
      </c>
      <c r="P279" s="45">
        <f t="shared" ca="1" si="149"/>
        <v>77.599397241219421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66945</v>
      </c>
      <c r="O280" s="38">
        <f t="shared" ca="1" si="148"/>
        <v>77.599397241219421</v>
      </c>
      <c r="P280" s="38">
        <f t="shared" ca="1" si="149"/>
        <v>77.599397241219421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66945)</f>
        <v>66945</v>
      </c>
      <c r="O282" s="45">
        <f t="shared" ca="1" si="148"/>
        <v>77.599397241219421</v>
      </c>
      <c r="P282" s="45">
        <f t="shared" ca="1" si="149"/>
        <v>77.599397241219421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200)</f>
        <v>200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412000</v>
      </c>
      <c r="N298" s="155">
        <f t="shared" ca="1" si="158"/>
        <v>334968</v>
      </c>
      <c r="O298" s="155">
        <f t="shared" ref="O298:O306" ca="1" si="159">IF(L298&gt;0,N298*100/L298,0)</f>
        <v>81.302912621359226</v>
      </c>
      <c r="P298" s="155">
        <f t="shared" ref="P298:P306" ca="1" si="160">IF(M298&gt;0,N298*100/M298,0)</f>
        <v>81.302912621359226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412000</v>
      </c>
      <c r="N300" s="45">
        <f t="shared" ca="1" si="162"/>
        <v>334968</v>
      </c>
      <c r="O300" s="45">
        <f t="shared" ca="1" si="159"/>
        <v>81.302912621359226</v>
      </c>
      <c r="P300" s="45">
        <f t="shared" ca="1" si="160"/>
        <v>81.302912621359226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412000</v>
      </c>
      <c r="N301" s="38">
        <f t="shared" ca="1" si="163"/>
        <v>334968</v>
      </c>
      <c r="O301" s="38">
        <f t="shared" ca="1" si="159"/>
        <v>81.302912621359226</v>
      </c>
      <c r="P301" s="38">
        <f t="shared" ca="1" si="160"/>
        <v>81.302912621359226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412000)</f>
        <v>412000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334968)</f>
        <v>334968</v>
      </c>
      <c r="O303" s="45">
        <f t="shared" ca="1" si="159"/>
        <v>81.302912621359226</v>
      </c>
      <c r="P303" s="45">
        <f t="shared" ca="1" si="160"/>
        <v>81.302912621359226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20)</f>
        <v>20</v>
      </c>
      <c r="K311" s="38">
        <f t="shared" ca="1" si="165"/>
        <v>20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8)</f>
        <v>8</v>
      </c>
      <c r="K312" s="38">
        <f t="shared" ca="1" si="165"/>
        <v>40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4706721.1899999995</v>
      </c>
      <c r="N315" s="155">
        <f t="shared" ca="1" si="167"/>
        <v>4370182.5199999996</v>
      </c>
      <c r="O315" s="155">
        <f t="shared" ref="O315:O323" ca="1" si="168">IF(L315&gt;0,N315*100/L315,0)</f>
        <v>94.164673992673983</v>
      </c>
      <c r="P315" s="155">
        <f t="shared" ref="P315:P323" ca="1" si="169">IF(M315&gt;0,N315*100/M315,0)</f>
        <v>92.849827801251166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4706721.1899999995</v>
      </c>
      <c r="N317" s="45">
        <f t="shared" ca="1" si="171"/>
        <v>4370182.5199999996</v>
      </c>
      <c r="O317" s="45">
        <f t="shared" ca="1" si="168"/>
        <v>94.164673992673983</v>
      </c>
      <c r="P317" s="45">
        <f t="shared" ca="1" si="169"/>
        <v>92.849827801251166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1138900</v>
      </c>
      <c r="N318" s="38">
        <f t="shared" ca="1" si="172"/>
        <v>836361.33</v>
      </c>
      <c r="O318" s="38">
        <f t="shared" ca="1" si="168"/>
        <v>80.342106628242078</v>
      </c>
      <c r="P318" s="38">
        <f t="shared" ca="1" si="169"/>
        <v>73.435888137676699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1138900)</f>
        <v>1138900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836361.33)</f>
        <v>836361.33</v>
      </c>
      <c r="O320" s="45">
        <f t="shared" ca="1" si="168"/>
        <v>80.342106628242078</v>
      </c>
      <c r="P320" s="45">
        <f t="shared" ca="1" si="169"/>
        <v>73.435888137676699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3567821.19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99.047037444160708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3567821.19)</f>
        <v>3567821.19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99.047037444160708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32568</v>
      </c>
      <c r="K327" s="446">
        <f ca="1">IF(I327&gt;0,J327*100/I327,0)</f>
        <v>179.14191419141915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2332000</v>
      </c>
      <c r="N328" s="155">
        <f t="shared" ca="1" si="174"/>
        <v>1498047.48</v>
      </c>
      <c r="O328" s="155">
        <f t="shared" ref="O328:O336" ca="1" si="175">IF(L328&gt;0,N328*100/L328,0)</f>
        <v>65.217565520243795</v>
      </c>
      <c r="P328" s="155">
        <f t="shared" ref="P328:P336" ca="1" si="176">IF(M328&gt;0,N328*100/M328,0)</f>
        <v>64.238742710120064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2332000</v>
      </c>
      <c r="N330" s="45">
        <f t="shared" ca="1" si="178"/>
        <v>1498047.48</v>
      </c>
      <c r="O330" s="45">
        <f t="shared" ca="1" si="175"/>
        <v>65.217565520243795</v>
      </c>
      <c r="P330" s="45">
        <f t="shared" ca="1" si="176"/>
        <v>64.238742710120064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2332000</v>
      </c>
      <c r="N331" s="38">
        <f t="shared" ca="1" si="179"/>
        <v>1498047.48</v>
      </c>
      <c r="O331" s="38">
        <f t="shared" ca="1" si="175"/>
        <v>65.217565520243795</v>
      </c>
      <c r="P331" s="38">
        <f t="shared" ca="1" si="176"/>
        <v>64.238742710120064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2332000)</f>
        <v>2332000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1498047.48)</f>
        <v>1498047.48</v>
      </c>
      <c r="O333" s="45">
        <f t="shared" ca="1" si="175"/>
        <v>65.217565520243795</v>
      </c>
      <c r="P333" s="45">
        <f t="shared" ca="1" si="176"/>
        <v>64.238742710120064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30877)</f>
        <v>30877</v>
      </c>
      <c r="K338" s="38">
        <f ca="1">IF(I338&gt;0,J338*100/I338,0)</f>
        <v>169.84048404840485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43)</f>
        <v>43</v>
      </c>
      <c r="K340" s="38">
        <f ca="1">IF(I340&gt;0,J340*100/I340,0)</f>
        <v>78.181818181818187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1635)</f>
        <v>1635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10609620</v>
      </c>
      <c r="N345" s="155">
        <f t="shared" ca="1" si="181"/>
        <v>7776854.1500000004</v>
      </c>
      <c r="O345" s="155">
        <f t="shared" ref="O345:O353" ca="1" si="182">IF(L345&gt;0,N345*100/L345,0)</f>
        <v>76.689746831323774</v>
      </c>
      <c r="P345" s="155">
        <f t="shared" ref="P345:P353" ca="1" si="183">IF(M345&gt;0,N345*100/M345,0)</f>
        <v>73.300025354348222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10609620</v>
      </c>
      <c r="N347" s="45">
        <f t="shared" ca="1" si="185"/>
        <v>7776854.1500000004</v>
      </c>
      <c r="O347" s="45">
        <f t="shared" ca="1" si="182"/>
        <v>76.689746831323774</v>
      </c>
      <c r="P347" s="45">
        <f t="shared" ca="1" si="183"/>
        <v>73.300025354348222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9304810</v>
      </c>
      <c r="N348" s="38">
        <f t="shared" ca="1" si="186"/>
        <v>6472044.1500000004</v>
      </c>
      <c r="O348" s="38">
        <f t="shared" ca="1" si="182"/>
        <v>73.475236335027532</v>
      </c>
      <c r="P348" s="38">
        <f t="shared" ca="1" si="183"/>
        <v>69.555897971049376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9304810)</f>
        <v>9304810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6472044.15)</f>
        <v>6472044.1500000004</v>
      </c>
      <c r="O350" s="45">
        <f t="shared" ca="1" si="182"/>
        <v>73.475236335027532</v>
      </c>
      <c r="P350" s="45">
        <f t="shared" ca="1" si="183"/>
        <v>69.555897971049376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999</v>
      </c>
      <c r="K355" s="466">
        <f ca="1">IF(I355&gt;0,J355*100/I355,0)</f>
        <v>45.142340713962945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2136)</f>
        <v>2136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18731.6599999999)</f>
        <v>18731.659999999902</v>
      </c>
      <c r="K359" s="38">
        <f t="shared" ca="1" si="188"/>
        <v>93.034965729611116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1603)</f>
        <v>1603</v>
      </c>
      <c r="K360" s="38">
        <f t="shared" ca="1" si="188"/>
        <v>72.435607772254855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15433.2499999999)</f>
        <v>15433.2499999999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999)</f>
        <v>999</v>
      </c>
      <c r="K362" s="38">
        <f t="shared" ca="1" si="188"/>
        <v>45.142340713962945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8422.38)</f>
        <v>8422.3799999999992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3135</v>
      </c>
      <c r="K364" s="480">
        <f t="shared" ca="1" si="188"/>
        <v>78.689759036144579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588</v>
      </c>
      <c r="K365" s="492">
        <f t="shared" ca="1" si="188"/>
        <v>59.036144578313255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936)</f>
        <v>936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8400.09)</f>
        <v>8400.09</v>
      </c>
      <c r="K369" s="38">
        <f t="shared" ca="1" si="190"/>
        <v>93.510965156406542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786)</f>
        <v>786</v>
      </c>
      <c r="K370" s="38">
        <f t="shared" ca="1" si="190"/>
        <v>78.915662650602414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8157.4)</f>
        <v>8157.4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588)</f>
        <v>588</v>
      </c>
      <c r="K372" s="38">
        <f t="shared" ca="1" si="190"/>
        <v>59.036144578313255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4513.86)</f>
        <v>4513.8599999999997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2547</v>
      </c>
      <c r="K374" s="492">
        <f t="shared" ca="1" si="190"/>
        <v>85.240963855421683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1200)</f>
        <v>1200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10395.6199999999)</f>
        <v>10395.619999999901</v>
      </c>
      <c r="K378" s="498">
        <f t="shared" ca="1" si="191"/>
        <v>93.225899022508301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2991)</f>
        <v>2991</v>
      </c>
      <c r="K379" s="498">
        <f t="shared" ca="1" si="191"/>
        <v>100.10040160642571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35029.36)</f>
        <v>35029.360000000001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2547)</f>
        <v>2547</v>
      </c>
      <c r="K381" s="498">
        <f t="shared" ca="1" si="191"/>
        <v>85.240963855421683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31106.0599999999)</f>
        <v>31106.059999999899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137)</f>
        <v>137</v>
      </c>
      <c r="K385" s="506">
        <f ca="1">IF(I385&gt;0,J385*100/I385,0)</f>
        <v>41.265060240963855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12</v>
      </c>
      <c r="K401" s="527">
        <f t="shared" ca="1" si="200"/>
        <v>80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25196746</v>
      </c>
      <c r="O402" s="155">
        <f t="shared" ref="O402:O410" ca="1" si="203">IF(L402&gt;0,N402*100/L402,0)</f>
        <v>74.10807647058823</v>
      </c>
      <c r="P402" s="155">
        <f t="shared" ref="P402:P410" ca="1" si="204">IF(M402&gt;0,N402*100/M402,0)</f>
        <v>74.10807647058823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25196746</v>
      </c>
      <c r="O404" s="45">
        <f t="shared" ca="1" si="203"/>
        <v>74.10807647058823</v>
      </c>
      <c r="P404" s="45">
        <f t="shared" ca="1" si="204"/>
        <v>74.10807647058823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25196746</v>
      </c>
      <c r="O408" s="38">
        <f t="shared" ca="1" si="203"/>
        <v>74.10807647058823</v>
      </c>
      <c r="P408" s="38">
        <f t="shared" ca="1" si="204"/>
        <v>74.10807647058823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25196746)</f>
        <v>25196746</v>
      </c>
      <c r="O410" s="45">
        <f t="shared" ca="1" si="203"/>
        <v>74.10807647058823</v>
      </c>
      <c r="P410" s="45">
        <f t="shared" ca="1" si="204"/>
        <v>74.10807647058823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12)</f>
        <v>12</v>
      </c>
      <c r="K412" s="38">
        <f t="shared" ref="K412:K413" ca="1" si="209">IF(I412&gt;0,J412*100/I412,0)</f>
        <v>80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628931)</f>
        <v>628931</v>
      </c>
      <c r="K413" s="545">
        <f t="shared" ca="1" si="209"/>
        <v>79.031289268660473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16483395</v>
      </c>
      <c r="N414" s="553">
        <f t="shared" ca="1" si="210"/>
        <v>10466088.799999978</v>
      </c>
      <c r="O414" s="553">
        <f ca="1">IF(L414&gt;0,N414*100/L414,0)</f>
        <v>65.049954286417375</v>
      </c>
      <c r="P414" s="553">
        <f ca="1">IF(M414&gt;0,N414*100/M414,0)</f>
        <v>63.494740009567074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6" t="s">
        <v>17</v>
      </c>
      <c r="E419" s="847"/>
      <c r="F419" s="847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887364.25</v>
      </c>
      <c r="O419" s="155">
        <f t="shared" ref="O419:O424" ca="1" si="215">IF(L419&gt;0,N419*100/L419,0)</f>
        <v>80.88123906227213</v>
      </c>
      <c r="P419" s="155">
        <f t="shared" ref="P419:P424" ca="1" si="216">IF(M419&gt;0,N419*100/M419,0)</f>
        <v>81.296941851196962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887364.25</v>
      </c>
      <c r="O421" s="45">
        <f t="shared" ca="1" si="215"/>
        <v>80.88123906227213</v>
      </c>
      <c r="P421" s="45">
        <f t="shared" ca="1" si="216"/>
        <v>81.296941851196962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887364.25</v>
      </c>
      <c r="O422" s="38">
        <f t="shared" ca="1" si="215"/>
        <v>80.88123906227213</v>
      </c>
      <c r="P422" s="38">
        <f t="shared" ca="1" si="216"/>
        <v>81.296941851196962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887364.25</v>
      </c>
      <c r="O424" s="45">
        <f t="shared" ca="1" si="215"/>
        <v>80.88123906227213</v>
      </c>
      <c r="P424" s="45">
        <f t="shared" ca="1" si="216"/>
        <v>81.296941851196962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542495)</f>
        <v>542495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344869.25)</f>
        <v>344869.25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820</v>
      </c>
      <c r="K443" s="570">
        <f t="shared" ca="1" si="225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8" t="s">
        <v>17</v>
      </c>
      <c r="E444" s="842"/>
      <c r="F444" s="842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1428596.7299999981</v>
      </c>
      <c r="O444" s="195">
        <f t="shared" ref="O444:O449" ca="1" si="229">IF(L444&gt;0,N444*100/L444,0)</f>
        <v>68.315993515560649</v>
      </c>
      <c r="P444" s="195">
        <f t="shared" ref="P444:P449" ca="1" si="230">IF(M444&gt;0,N444*100/M444,0)</f>
        <v>68.315993515560649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1428596.7299999981</v>
      </c>
      <c r="O446" s="45">
        <f t="shared" ca="1" si="229"/>
        <v>68.315993515560649</v>
      </c>
      <c r="P446" s="45">
        <f t="shared" ca="1" si="230"/>
        <v>68.315993515560649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1428596.7299999981</v>
      </c>
      <c r="O447" s="38">
        <f t="shared" ca="1" si="229"/>
        <v>68.315993515560649</v>
      </c>
      <c r="P447" s="38">
        <f t="shared" ca="1" si="230"/>
        <v>68.315993515560649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1428596.7299999981</v>
      </c>
      <c r="O449" s="45">
        <f t="shared" ca="1" si="229"/>
        <v>68.315993515560649</v>
      </c>
      <c r="P449" s="45">
        <f t="shared" ca="1" si="230"/>
        <v>68.315993515560649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338953.6)</f>
        <v>338953.6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576295)</f>
        <v>576295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365831.649999999)</f>
        <v>365831.64999999898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147516.479999999)</f>
        <v>147516.47999999899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820)</f>
        <v>820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520)</f>
        <v>520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195)</f>
        <v>195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2500</v>
      </c>
      <c r="K466" s="570">
        <f t="shared" ca="1" si="237"/>
        <v>52.083333333333336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8" t="s">
        <v>17</v>
      </c>
      <c r="E467" s="842"/>
      <c r="F467" s="842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2768467.9899999998</v>
      </c>
      <c r="O467" s="195">
        <f t="shared" ref="O467:O472" ca="1" si="239">IF(L467&gt;0,N467*100/L467,0)</f>
        <v>64.215761655057747</v>
      </c>
      <c r="P467" s="195">
        <f t="shared" ref="P467:P472" ca="1" si="240">IF(M467&gt;0,N467*100/M467,0)</f>
        <v>64.215761655057747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2768467.9899999998</v>
      </c>
      <c r="O469" s="45">
        <f t="shared" ca="1" si="239"/>
        <v>64.215761655057747</v>
      </c>
      <c r="P469" s="45">
        <f t="shared" ca="1" si="240"/>
        <v>64.215761655057747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2768467.9899999998</v>
      </c>
      <c r="O470" s="38">
        <f t="shared" ca="1" si="239"/>
        <v>64.215761655057747</v>
      </c>
      <c r="P470" s="38">
        <f t="shared" ca="1" si="240"/>
        <v>64.215761655057747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2768467.9899999998</v>
      </c>
      <c r="O472" s="45">
        <f t="shared" ca="1" si="239"/>
        <v>64.215761655057747</v>
      </c>
      <c r="P472" s="45">
        <f t="shared" ca="1" si="240"/>
        <v>64.215761655057747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683856.72)</f>
        <v>683856.72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1712978)</f>
        <v>1712978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91500)</f>
        <v>91500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280133.27)</f>
        <v>280133.27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4065)</f>
        <v>4065</v>
      </c>
      <c r="K483" s="38">
        <f ca="1">IF(I483&gt;0,J483*100/I483,0)</f>
        <v>94.097222222222229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347)</f>
        <v>347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449)</f>
        <v>449</v>
      </c>
      <c r="K487" s="38">
        <f ca="1">IF(I487&gt;0,J487*100/I487,0)</f>
        <v>93.541666666666671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42)</f>
        <v>42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2250)</f>
        <v>2250</v>
      </c>
      <c r="K495" s="38">
        <f ca="1">IF(I495&gt;0,J495*100/I495,0)</f>
        <v>52.083333333333336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630)</f>
        <v>630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250)</f>
        <v>250</v>
      </c>
      <c r="K498" s="38">
        <f ca="1">IF(I498&gt;0,J498*100/I498,0)</f>
        <v>52.083333333333336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70)</f>
        <v>70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9" t="s">
        <v>17</v>
      </c>
      <c r="E502" s="842"/>
      <c r="F502" s="842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8" t="s">
        <v>17</v>
      </c>
      <c r="E523" s="842"/>
      <c r="F523" s="842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931700</v>
      </c>
      <c r="O523" s="195">
        <f t="shared" ref="O523:O528" ca="1" si="261">IF(L523&gt;0,N523*100/L523,0)</f>
        <v>55.632516092050111</v>
      </c>
      <c r="P523" s="195">
        <f t="shared" ref="P523:P528" ca="1" si="262">IF(M523&gt;0,N523*100/M523,0)</f>
        <v>55.632516092050111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931700</v>
      </c>
      <c r="O525" s="45">
        <f t="shared" ca="1" si="261"/>
        <v>55.632516092050111</v>
      </c>
      <c r="P525" s="45">
        <f t="shared" ca="1" si="262"/>
        <v>55.632516092050111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931700</v>
      </c>
      <c r="O526" s="38">
        <f t="shared" ca="1" si="261"/>
        <v>55.632516092050111</v>
      </c>
      <c r="P526" s="38">
        <f t="shared" ca="1" si="262"/>
        <v>55.632516092050111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931700</v>
      </c>
      <c r="O528" s="45">
        <f t="shared" ca="1" si="261"/>
        <v>55.632516092050111</v>
      </c>
      <c r="P528" s="45">
        <f t="shared" ca="1" si="262"/>
        <v>55.632516092050111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103520)</f>
        <v>103520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368538.17499999999</v>
      </c>
      <c r="K543" s="687">
        <f t="shared" ca="1" si="269"/>
        <v>96.846106848163132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850" t="s">
        <v>17</v>
      </c>
      <c r="E544" s="847"/>
      <c r="F544" s="847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5637978</v>
      </c>
      <c r="N544" s="155">
        <f t="shared" ca="1" si="271"/>
        <v>3893328.1299999799</v>
      </c>
      <c r="O544" s="155">
        <f t="shared" ref="O544:O549" ca="1" si="272">IF(L544&gt;0,N544*100/L544,0)</f>
        <v>74.324509195092745</v>
      </c>
      <c r="P544" s="155">
        <f t="shared" ref="P544:P549" ca="1" si="273">IF(M544&gt;0,N544*100/M544,0)</f>
        <v>69.055397697542986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5637978</v>
      </c>
      <c r="N546" s="45">
        <f t="shared" ca="1" si="276"/>
        <v>3893328.1299999799</v>
      </c>
      <c r="O546" s="45">
        <f t="shared" ca="1" si="272"/>
        <v>74.324509195092745</v>
      </c>
      <c r="P546" s="45">
        <f t="shared" ca="1" si="273"/>
        <v>69.055397697542986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5637978</v>
      </c>
      <c r="N547" s="38">
        <f t="shared" ca="1" si="277"/>
        <v>3893328.1299999799</v>
      </c>
      <c r="O547" s="38">
        <f t="shared" ca="1" si="272"/>
        <v>74.324509195092745</v>
      </c>
      <c r="P547" s="38">
        <f t="shared" ca="1" si="273"/>
        <v>69.055397697542986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5637978)</f>
        <v>5637978</v>
      </c>
      <c r="N549" s="45">
        <f ca="1">N550+N551+N552+N553+N554</f>
        <v>3893328.1299999799</v>
      </c>
      <c r="O549" s="45">
        <f t="shared" ca="1" si="272"/>
        <v>74.324509195092745</v>
      </c>
      <c r="P549" s="45">
        <f t="shared" ca="1" si="273"/>
        <v>69.055397697542986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1025743.11999999)</f>
        <v>1025743.11999999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2044766.50999999)</f>
        <v>2044766.50999999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770826)</f>
        <v>770826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368538.17499999999</v>
      </c>
      <c r="K559" s="676">
        <f t="shared" ref="K559:K561" ca="1" si="282">IF(I559&gt;0,J559*100/I559,0)</f>
        <v>96.846106848163132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368538.17499999999</v>
      </c>
      <c r="K576" s="412">
        <f t="shared" ref="K576:K577" ca="1" si="287">IF(I576&gt;0,J576*100/I576,0)</f>
        <v>96.846106848163132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41090</v>
      </c>
      <c r="K577" s="412">
        <f t="shared" ca="1" si="287"/>
        <v>96.063028942815734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337275.8025)</f>
        <v>337275.80249999999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37986)</f>
        <v>37986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17329.815)</f>
        <v>17329.814999999999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1711)</f>
        <v>1711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6794.5574999999999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839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6794.5575)</f>
        <v>6794.5574999999999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839)</f>
        <v>839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7138)</f>
        <v>7138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554)</f>
        <v>554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15377.234999999999</v>
      </c>
      <c r="K592" s="676">
        <f t="shared" ref="K592:K594" ca="1" si="290">IF(I592&gt;0,J592*100/I592,0)</f>
        <v>34.497806258417157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15377.234999999999</v>
      </c>
      <c r="K593" s="412">
        <f t="shared" ca="1" si="290"/>
        <v>34.497806258417157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1603</v>
      </c>
      <c r="K594" s="412">
        <f t="shared" ca="1" si="290"/>
        <v>37.895981087470446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9459.9599999999991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975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9450.96)</f>
        <v>9450.9599999999991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971)</f>
        <v>971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9)</f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4)</f>
        <v>4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3317.2750000000001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414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3062.275)</f>
        <v>3062.2750000000001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393)</f>
        <v>393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255)</f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21)</f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2600)</f>
        <v>2600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214)</f>
        <v>214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66</v>
      </c>
      <c r="K620" s="728">
        <f t="shared" ref="K620:K621" ca="1" si="297">IF(I620&gt;0,J620*100/I620,0)</f>
        <v>23.157894736842106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10</v>
      </c>
      <c r="K621" s="728">
        <f t="shared" ca="1" si="297"/>
        <v>25.641025641025642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65)</f>
        <v>65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9)</f>
        <v>9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1)</f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1)</f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81</v>
      </c>
      <c r="K628" s="741">
        <f ca="1">IF(I628&gt;0,J628*100/I628,0)</f>
        <v>25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8" t="s">
        <v>17</v>
      </c>
      <c r="E629" s="842"/>
      <c r="F629" s="842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517614.30000000005</v>
      </c>
      <c r="O629" s="195">
        <f t="shared" ref="O629:O634" ca="1" si="300">IF(L629&gt;0,N629*100/L629,0)</f>
        <v>33.206585962008511</v>
      </c>
      <c r="P629" s="195">
        <f t="shared" ref="P629:P634" ca="1" si="301">IF(M629&gt;0,N629*100/M629,0)</f>
        <v>33.206585962008511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517614.30000000005</v>
      </c>
      <c r="O631" s="45">
        <f t="shared" ca="1" si="300"/>
        <v>33.206585962008511</v>
      </c>
      <c r="P631" s="45">
        <f t="shared" ca="1" si="301"/>
        <v>33.206585962008511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517614.30000000005</v>
      </c>
      <c r="O632" s="38">
        <f t="shared" ca="1" si="300"/>
        <v>33.206585962008511</v>
      </c>
      <c r="P632" s="38">
        <f t="shared" ca="1" si="301"/>
        <v>33.206585962008511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517614.30000000005</v>
      </c>
      <c r="O634" s="45">
        <f t="shared" ca="1" si="300"/>
        <v>33.206585962008511</v>
      </c>
      <c r="P634" s="45">
        <f t="shared" ca="1" si="301"/>
        <v>33.206585962008511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185346.66)</f>
        <v>185346.66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332267.64)</f>
        <v>332267.64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35)</f>
        <v>35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8.74)</f>
        <v>8.74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127)</f>
        <v>127</v>
      </c>
      <c r="K647" s="163">
        <f t="shared" ca="1" si="308"/>
        <v>39.197530864197532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33.79)</f>
        <v>33.79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81)</f>
        <v>81</v>
      </c>
      <c r="K649" s="163">
        <f t="shared" ca="1" si="308"/>
        <v>25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20.48)</f>
        <v>20.48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81)</f>
        <v>81</v>
      </c>
      <c r="K651" s="163">
        <f t="shared" ca="1" si="308"/>
        <v>25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22)</f>
        <v>22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8" t="s">
        <v>17</v>
      </c>
      <c r="E655" s="842"/>
      <c r="F655" s="842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37017.4</v>
      </c>
      <c r="O655" s="195">
        <f t="shared" ref="O655:O660" ca="1" si="311">IF(L655&gt;0,N655*100/L655,0)</f>
        <v>67.304363636363632</v>
      </c>
      <c r="P655" s="195">
        <f t="shared" ref="P655:P660" ca="1" si="312">IF(M655&gt;0,N655*100/M655,0)</f>
        <v>67.304363636363632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37017.4</v>
      </c>
      <c r="O657" s="45">
        <f t="shared" ca="1" si="311"/>
        <v>67.304363636363632</v>
      </c>
      <c r="P657" s="45">
        <f t="shared" ca="1" si="312"/>
        <v>67.304363636363632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37017.4</v>
      </c>
      <c r="O658" s="38">
        <f t="shared" ca="1" si="311"/>
        <v>67.304363636363632</v>
      </c>
      <c r="P658" s="38">
        <f t="shared" ca="1" si="312"/>
        <v>67.304363636363632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37017.4</v>
      </c>
      <c r="O660" s="45">
        <f t="shared" ca="1" si="311"/>
        <v>67.304363636363632</v>
      </c>
      <c r="P660" s="45">
        <f t="shared" ca="1" si="312"/>
        <v>67.304363636363632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37017.4)</f>
        <v>37017.4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8" t="s">
        <v>17</v>
      </c>
      <c r="E685" s="842"/>
      <c r="F685" s="842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9" t="s">
        <v>17</v>
      </c>
      <c r="E737" s="842"/>
      <c r="F737" s="842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9" t="s">
        <v>17</v>
      </c>
      <c r="E754" s="842"/>
      <c r="F754" s="842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9" t="s">
        <v>17</v>
      </c>
      <c r="E770" s="842"/>
      <c r="F770" s="842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8" t="s">
        <v>17</v>
      </c>
      <c r="E786" s="842"/>
      <c r="F786" s="842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9" t="s">
        <v>17</v>
      </c>
      <c r="E805" s="842"/>
      <c r="F805" s="842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1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1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20134601.86)</f>
        <v>20134601.859999999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12080110.3099999)</f>
        <v>12080110.3099999</v>
      </c>
      <c r="K821" s="38">
        <f t="shared" ref="K821:K828" ca="1" si="379">IF(I821&gt;0,J821*100/I821,0)</f>
        <v>59.996767723520804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1500)</f>
        <v>1500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981)</f>
        <v>981</v>
      </c>
      <c r="K822" s="38">
        <f t="shared" ca="1" si="379"/>
        <v>65.400000000000006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3809567.26)</f>
        <v>3809567.26</v>
      </c>
      <c r="K823" s="38">
        <f t="shared" ca="1" si="379"/>
        <v>26.942360911935808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562)</f>
        <v>562</v>
      </c>
      <c r="K824" s="38">
        <f t="shared" ca="1" si="379"/>
        <v>82.525697503671068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378248.43)</f>
        <v>378248.43</v>
      </c>
      <c r="K825" s="38">
        <f t="shared" ca="1" si="379"/>
        <v>177.26478435444443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296)</f>
        <v>296</v>
      </c>
      <c r="K826" s="38">
        <f t="shared" ca="1" si="379"/>
        <v>63.655913978494624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12300000)</f>
        <v>12300000</v>
      </c>
      <c r="K827" s="38">
        <f t="shared" ca="1" si="379"/>
        <v>87.203119461183974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380)</f>
        <v>380</v>
      </c>
      <c r="K828" s="506">
        <f t="shared" ca="1" si="379"/>
        <v>69.216757741347905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4BCAE-F267-4FE4-A36B-6BEE03E9F41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347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2327963.4500000002</v>
      </c>
      <c r="N8" s="22">
        <f t="shared" ca="1" si="0"/>
        <v>1721415.3499999999</v>
      </c>
      <c r="O8" s="22">
        <f t="shared" ref="O8:O16" ca="1" si="1">IF(L8&gt;0,N8*100/L8,0)</f>
        <v>78.313501884347815</v>
      </c>
      <c r="P8" s="22">
        <f t="shared" ref="P8:P16" ca="1" si="2">IF(M8&gt;0,N8*100/M8,0)</f>
        <v>73.945119284411433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2327963.4500000002</v>
      </c>
      <c r="N10" s="30">
        <f t="shared" ca="1" si="3"/>
        <v>1721415.3499999999</v>
      </c>
      <c r="O10" s="30">
        <f t="shared" ca="1" si="1"/>
        <v>78.313501884347815</v>
      </c>
      <c r="P10" s="30">
        <f t="shared" ca="1" si="2"/>
        <v>73.945119284411433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2214363.4500000002</v>
      </c>
      <c r="N11" s="498">
        <f t="shared" ca="1" si="4"/>
        <v>1607815.3499999999</v>
      </c>
      <c r="O11" s="498">
        <f t="shared" ca="1" si="1"/>
        <v>77.139048067751986</v>
      </c>
      <c r="P11" s="498">
        <f t="shared" ca="1" si="2"/>
        <v>72.608466780825879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2214363.4500000002</v>
      </c>
      <c r="N13" s="93">
        <f t="shared" ca="1" si="5"/>
        <v>1607815.3499999999</v>
      </c>
      <c r="O13" s="93">
        <f t="shared" ca="1" si="1"/>
        <v>77.139048067751986</v>
      </c>
      <c r="P13" s="93">
        <f t="shared" ca="1" si="2"/>
        <v>72.608466780825879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1977080.45</v>
      </c>
      <c r="N18" s="22">
        <f t="shared" ca="1" si="8"/>
        <v>1419256.65</v>
      </c>
      <c r="O18" s="22">
        <f t="shared" ref="O18:O26" ca="1" si="9">IF(L18&gt;0,N18*100/L18,0)</f>
        <v>76.83182341079187</v>
      </c>
      <c r="P18" s="22">
        <f t="shared" ref="P18:P26" ca="1" si="10">IF(M18&gt;0,N18*100/M18,0)</f>
        <v>71.785477925291303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1977080.45</v>
      </c>
      <c r="N20" s="30">
        <f t="shared" ca="1" si="11"/>
        <v>1419256.65</v>
      </c>
      <c r="O20" s="30">
        <f t="shared" ca="1" si="9"/>
        <v>76.83182341079187</v>
      </c>
      <c r="P20" s="30">
        <f t="shared" ca="1" si="10"/>
        <v>71.785477925291303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1863480.45</v>
      </c>
      <c r="N21" s="498">
        <f t="shared" ca="1" si="12"/>
        <v>1305656.6499999999</v>
      </c>
      <c r="O21" s="498">
        <f t="shared" ca="1" si="9"/>
        <v>75.322361798174128</v>
      </c>
      <c r="P21" s="498">
        <f t="shared" ca="1" si="10"/>
        <v>70.065486868939246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1863480.45</v>
      </c>
      <c r="N23" s="93">
        <f t="shared" ca="1" si="13"/>
        <v>1305656.6499999999</v>
      </c>
      <c r="O23" s="93">
        <f t="shared" ca="1" si="9"/>
        <v>75.322361798174128</v>
      </c>
      <c r="P23" s="93">
        <f t="shared" ca="1" si="10"/>
        <v>70.065486868939246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302158.7</v>
      </c>
      <c r="O28" s="22">
        <f t="shared" ref="O28:O37" ca="1" si="17">IF(L28&gt;0,N28*100/L28,0)</f>
        <v>86.113804316538562</v>
      </c>
      <c r="P28" s="22">
        <f t="shared" ref="P28:P37" ca="1" si="18">IF(M28&gt;0,N28*100/M28,0)</f>
        <v>86.113804316538562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302158.7</v>
      </c>
      <c r="O30" s="30">
        <f t="shared" ca="1" si="17"/>
        <v>86.113804316538562</v>
      </c>
      <c r="P30" s="30">
        <f t="shared" ca="1" si="18"/>
        <v>86.113804316538562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302158.7</v>
      </c>
      <c r="O31" s="498">
        <f t="shared" ca="1" si="17"/>
        <v>86.113804316538562</v>
      </c>
      <c r="P31" s="498">
        <f t="shared" ca="1" si="18"/>
        <v>86.113804316538562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302158.7</v>
      </c>
      <c r="O33" s="93">
        <f t="shared" ca="1" si="17"/>
        <v>86.113804316538562</v>
      </c>
      <c r="P33" s="93">
        <f t="shared" ca="1" si="18"/>
        <v>86.113804316538562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1847225</v>
      </c>
      <c r="M37" s="858">
        <f t="shared" ca="1" si="24"/>
        <v>1977080.45</v>
      </c>
      <c r="N37" s="858">
        <f t="shared" ca="1" si="24"/>
        <v>1419256.65</v>
      </c>
      <c r="O37" s="858">
        <f t="shared" ca="1" si="17"/>
        <v>76.83182341079187</v>
      </c>
      <c r="P37" s="858">
        <f t="shared" ca="1" si="18"/>
        <v>71.785477925291303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99945.45</v>
      </c>
      <c r="N41" s="85">
        <f t="shared" ca="1" si="25"/>
        <v>80294.45</v>
      </c>
      <c r="O41" s="85">
        <f t="shared" ref="O41:O49" ca="1" si="26">IF(L41&gt;0,N41*100/L41,0)</f>
        <v>42.105112742527531</v>
      </c>
      <c r="P41" s="85">
        <f t="shared" ref="P41:P49" ca="1" si="27">IF(M41&gt;0,N41*100/M41,0)</f>
        <v>80.338274528755434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99945.45</v>
      </c>
      <c r="N43" s="92">
        <f t="shared" ca="1" si="28"/>
        <v>80294.45</v>
      </c>
      <c r="O43" s="92">
        <f t="shared" ca="1" si="26"/>
        <v>42.105112742527531</v>
      </c>
      <c r="P43" s="92">
        <f t="shared" ca="1" si="27"/>
        <v>80.338274528755434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99945.45</v>
      </c>
      <c r="N44" s="498">
        <f t="shared" ca="1" si="29"/>
        <v>80294.45</v>
      </c>
      <c r="O44" s="498">
        <f t="shared" ca="1" si="26"/>
        <v>42.105112742527531</v>
      </c>
      <c r="P44" s="498">
        <f t="shared" ca="1" si="27"/>
        <v>80.338274528755434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IFERROR(__xludf.DUMMYFUNCTION("IMPORTRANGE(""https://docs.google.com/spreadsheets/d/1MeEWN-I1oV_STSDYn1IFDPWt_1FKiwhDph83XaGc0o0/edit?usp=sharing"",""งบพรบ!R83"")"),99945.45)</f>
        <v>99945.45</v>
      </c>
      <c r="N46" s="93">
        <f ca="1">IFERROR(__xludf.DUMMYFUNCTION("IMPORTRANGE(""https://docs.google.com/spreadsheets/d/1MeEWN-I1oV_STSDYn1IFDPWt_1FKiwhDph83XaGc0o0/edit?usp=sharing"",""งบพรบ!T83"")"),80294.45)</f>
        <v>80294.45</v>
      </c>
      <c r="O46" s="93">
        <f t="shared" ca="1" si="26"/>
        <v>42.105112742527531</v>
      </c>
      <c r="P46" s="93">
        <f t="shared" ca="1" si="27"/>
        <v>80.338274528755434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627200</v>
      </c>
      <c r="N53" s="116">
        <f t="shared" ca="1" si="31"/>
        <v>460036.12</v>
      </c>
      <c r="O53" s="116">
        <f t="shared" ref="O53:O61" ca="1" si="32">IF(L53&gt;0,N53*100/L53,0)</f>
        <v>75.825963408603926</v>
      </c>
      <c r="P53" s="116">
        <f t="shared" ref="P53:P61" ca="1" si="33">IF(M53&gt;0,N53*100/M53,0)</f>
        <v>73.347595663265309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627200</v>
      </c>
      <c r="N55" s="123">
        <f t="shared" ca="1" si="34"/>
        <v>460036.12</v>
      </c>
      <c r="O55" s="123">
        <f t="shared" ca="1" si="32"/>
        <v>75.825963408603926</v>
      </c>
      <c r="P55" s="123">
        <f t="shared" ca="1" si="33"/>
        <v>73.347595663265309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627200</v>
      </c>
      <c r="N56" s="498">
        <f t="shared" ca="1" si="35"/>
        <v>460036.12</v>
      </c>
      <c r="O56" s="498">
        <f t="shared" ca="1" si="32"/>
        <v>75.825963408603926</v>
      </c>
      <c r="P56" s="498">
        <f t="shared" ca="1" si="33"/>
        <v>73.347595663265309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IFERROR(__xludf.DUMMYFUNCTION("IMPORTRANGE(""https://docs.google.com/spreadsheets/d/1MeEWN-I1oV_STSDYn1IFDPWt_1FKiwhDph83XaGc0o0/edit?usp=sharing"",""งบพรบ!AB83"")"),627200)</f>
        <v>627200</v>
      </c>
      <c r="N58" s="93">
        <f ca="1">IFERROR(__xludf.DUMMYFUNCTION("IMPORTRANGE(""https://docs.google.com/spreadsheets/d/1MeEWN-I1oV_STSDYn1IFDPWt_1FKiwhDph83XaGc0o0/edit?usp=sharing"",""งบพรบ!AD83"")"),460036.12)</f>
        <v>460036.12</v>
      </c>
      <c r="O58" s="93">
        <f t="shared" ca="1" si="32"/>
        <v>75.825963408603926</v>
      </c>
      <c r="P58" s="93">
        <f t="shared" ca="1" si="33"/>
        <v>73.347595663265309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319000</v>
      </c>
      <c r="N88" s="155">
        <f t="shared" ca="1" si="49"/>
        <v>238485.16</v>
      </c>
      <c r="O88" s="155">
        <f t="shared" ref="O88:O96" ca="1" si="50">IF(L88&gt;0,N88*100/L88,0)</f>
        <v>74.760238244514113</v>
      </c>
      <c r="P88" s="155">
        <f t="shared" ref="P88:P96" ca="1" si="51">IF(M88&gt;0,N88*100/M88,0)</f>
        <v>74.760238244514113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319000</v>
      </c>
      <c r="N90" s="93">
        <f t="shared" ca="1" si="52"/>
        <v>238485.16</v>
      </c>
      <c r="O90" s="93">
        <f t="shared" ca="1" si="50"/>
        <v>74.760238244514113</v>
      </c>
      <c r="P90" s="93">
        <f t="shared" ca="1" si="51"/>
        <v>74.760238244514113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319000</v>
      </c>
      <c r="N91" s="498">
        <f t="shared" ca="1" si="53"/>
        <v>238485.16</v>
      </c>
      <c r="O91" s="498">
        <f t="shared" ca="1" si="50"/>
        <v>74.760238244514113</v>
      </c>
      <c r="P91" s="498">
        <f t="shared" ca="1" si="51"/>
        <v>74.760238244514113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IFERROR(__xludf.DUMMYFUNCTION("IMPORTRANGE(""https://docs.google.com/spreadsheets/d/1MeEWN-I1oV_STSDYn1IFDPWt_1FKiwhDph83XaGc0o0/edit?usp=sharing"",""งบพรบ!AV83"")"),319000)</f>
        <v>319000</v>
      </c>
      <c r="N93" s="93">
        <f ca="1">IFERROR(__xludf.DUMMYFUNCTION("IMPORTRANGE(""https://docs.google.com/spreadsheets/d/1MeEWN-I1oV_STSDYn1IFDPWt_1FKiwhDph83XaGc0o0/edit?usp=sharing"",""งบพรบ!AX83"")"),238485.16)</f>
        <v>238485.16</v>
      </c>
      <c r="O93" s="93">
        <f t="shared" ca="1" si="50"/>
        <v>74.760238244514113</v>
      </c>
      <c r="P93" s="93">
        <f t="shared" ca="1" si="51"/>
        <v>74.760238244514113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6000</v>
      </c>
      <c r="N181" s="155">
        <f t="shared" ca="1" si="92"/>
        <v>3991</v>
      </c>
      <c r="O181" s="155">
        <f t="shared" ref="O181:O189" ca="1" si="93">IF(L181&gt;0,N181*100/L181,0)</f>
        <v>66.516666666666666</v>
      </c>
      <c r="P181" s="155">
        <f t="shared" ref="P181:P189" ca="1" si="94">IF(M181&gt;0,N181*100/M181,0)</f>
        <v>66.516666666666666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6000</v>
      </c>
      <c r="N183" s="93">
        <f t="shared" ca="1" si="95"/>
        <v>3991</v>
      </c>
      <c r="O183" s="93">
        <f t="shared" ca="1" si="93"/>
        <v>66.516666666666666</v>
      </c>
      <c r="P183" s="93">
        <f t="shared" ca="1" si="94"/>
        <v>66.516666666666666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6000</v>
      </c>
      <c r="N184" s="498">
        <f t="shared" ca="1" si="96"/>
        <v>3991</v>
      </c>
      <c r="O184" s="498">
        <f t="shared" ca="1" si="93"/>
        <v>66.516666666666666</v>
      </c>
      <c r="P184" s="498">
        <f t="shared" ca="1" si="94"/>
        <v>66.516666666666666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IFERROR(__xludf.DUMMYFUNCTION("IMPORTRANGE(""https://docs.google.com/spreadsheets/d/1MeEWN-I1oV_STSDYn1IFDPWt_1FKiwhDph83XaGc0o0/edit?usp=sharing"",""งบพรบ!CT83"")"),6000)</f>
        <v>6000</v>
      </c>
      <c r="N186" s="93">
        <f ca="1">IFERROR(__xludf.DUMMYFUNCTION("IMPORTRANGE(""https://docs.google.com/spreadsheets/d/1MeEWN-I1oV_STSDYn1IFDPWt_1FKiwhDph83XaGc0o0/edit?usp=sharing"",""งบพรบ!CV83"")"),3991)</f>
        <v>3991</v>
      </c>
      <c r="O186" s="93">
        <f t="shared" ca="1" si="93"/>
        <v>66.516666666666666</v>
      </c>
      <c r="P186" s="93">
        <f t="shared" ca="1" si="94"/>
        <v>66.516666666666666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3991</v>
      </c>
      <c r="O191" s="155">
        <f ca="1">IF(L191&gt;0,N191*100/L191,0)</f>
        <v>66.516666666666666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348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349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25000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IFERROR(__xludf.DUMMYFUNCTION("IMPORTRANGE(""https://docs.google.com/spreadsheets/d/1MeEWN-I1oV_STSDYn1IFDPWt_1FKiwhDph83XaGc0o0/edit?usp=sharing"",""งบพรบ!DD83"")"),25000)</f>
        <v>25000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148</v>
      </c>
      <c r="K327" s="446">
        <f ca="1">IF(I327&gt;0,J327*100/I327,0)</f>
        <v>82.222222222222229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108706.2</v>
      </c>
      <c r="O328" s="155">
        <f t="shared" ref="O328:O336" ca="1" si="149">IF(L328&gt;0,N328*100/L328,0)</f>
        <v>69.239617834394906</v>
      </c>
      <c r="P328" s="155">
        <f t="shared" ref="P328:P336" ca="1" si="150">IF(M328&gt;0,N328*100/M328,0)</f>
        <v>68.154357366771166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108706.2</v>
      </c>
      <c r="O330" s="93">
        <f t="shared" ca="1" si="149"/>
        <v>69.239617834394906</v>
      </c>
      <c r="P330" s="93">
        <f t="shared" ca="1" si="150"/>
        <v>68.154357366771166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108706.2</v>
      </c>
      <c r="O331" s="498">
        <f t="shared" ca="1" si="149"/>
        <v>69.239617834394906</v>
      </c>
      <c r="P331" s="498">
        <f t="shared" ca="1" si="150"/>
        <v>68.154357366771166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IFERROR(__xludf.DUMMYFUNCTION("IMPORTRANGE(""https://docs.google.com/spreadsheets/d/1MeEWN-I1oV_STSDYn1IFDPWt_1FKiwhDph83XaGc0o0/edit?usp=sharing"",""งบพรบ!ER83"")"),159500)</f>
        <v>159500</v>
      </c>
      <c r="N333" s="93">
        <f ca="1">IFERROR(__xludf.DUMMYFUNCTION("IMPORTRANGE(""https://docs.google.com/spreadsheets/d/1MeEWN-I1oV_STSDYn1IFDPWt_1FKiwhDph83XaGc0o0/edit?usp=sharing"",""งบพรบ!ET83"")"),108706.2)</f>
        <v>108706.2</v>
      </c>
      <c r="O333" s="93">
        <f t="shared" ca="1" si="149"/>
        <v>69.239617834394906</v>
      </c>
      <c r="P333" s="93">
        <f t="shared" ca="1" si="150"/>
        <v>68.154357366771166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IFERROR(__xludf.DUMMYFUNCTION("IMPORTRANGE(""https://docs.google.com/spreadsheets/d/1kVcqe37tkHyjCSG3S0O1AXqVkqjo8mSIZil3BcpIysc/edit?usp=sharing"",""ศูนย์!D83"")"),132)</f>
        <v>132</v>
      </c>
      <c r="K338" s="498">
        <f ca="1">IF(I338&gt;0,J338*100/I338,0)</f>
        <v>73.333333333333329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IFERROR(__xludf.DUMMYFUNCTION("IMPORTRANGE(""https://docs.google.com/spreadsheets/d/1kVcqe37tkHyjCSG3S0O1AXqVkqjo8mSIZil3BcpIysc/edit?usp=sharing"",""ศูนย์!F83"")"),16)</f>
        <v>16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698900</v>
      </c>
      <c r="N345" s="155">
        <f t="shared" ca="1" si="154"/>
        <v>486208.72</v>
      </c>
      <c r="O345" s="155">
        <f t="shared" ref="O345:O353" ca="1" si="155">IF(L345&gt;0,N345*100/L345,0)</f>
        <v>93.725175418305184</v>
      </c>
      <c r="P345" s="155">
        <f t="shared" ref="P345:P353" ca="1" si="156">IF(M345&gt;0,N345*100/M345,0)</f>
        <v>69.567709257404488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698900</v>
      </c>
      <c r="N347" s="93">
        <f t="shared" ca="1" si="157"/>
        <v>486208.72</v>
      </c>
      <c r="O347" s="93">
        <f t="shared" ca="1" si="155"/>
        <v>93.725175418305184</v>
      </c>
      <c r="P347" s="93">
        <f t="shared" ca="1" si="156"/>
        <v>69.567709257404488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585300</v>
      </c>
      <c r="N348" s="498">
        <f t="shared" ca="1" si="158"/>
        <v>372608.72</v>
      </c>
      <c r="O348" s="498">
        <f t="shared" ca="1" si="155"/>
        <v>92.011240616357171</v>
      </c>
      <c r="P348" s="498">
        <f t="shared" ca="1" si="156"/>
        <v>63.661151546215613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IFERROR(__xludf.DUMMYFUNCTION("IMPORTRANGE(""https://docs.google.com/spreadsheets/d/1MeEWN-I1oV_STSDYn1IFDPWt_1FKiwhDph83XaGc0o0/edit?usp=sharing"",""งบพรบ!FB83"")"),585300)</f>
        <v>585300</v>
      </c>
      <c r="N350" s="93">
        <f ca="1">IFERROR(__xludf.DUMMYFUNCTION("IMPORTRANGE(""https://docs.google.com/spreadsheets/d/1MeEWN-I1oV_STSDYn1IFDPWt_1FKiwhDph83XaGc0o0/edit?usp=sharing"",""งบพรบ!FD83"")"),372608.72)</f>
        <v>372608.72</v>
      </c>
      <c r="O350" s="93">
        <f t="shared" ca="1" si="155"/>
        <v>92.011240616357171</v>
      </c>
      <c r="P350" s="93">
        <f t="shared" ca="1" si="156"/>
        <v>63.661151546215613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25</v>
      </c>
      <c r="K364" s="480">
        <f t="shared" ca="1" si="160"/>
        <v>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25</v>
      </c>
      <c r="K374" s="492">
        <f t="shared" ca="1" si="162"/>
        <v>131.57894736842104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IFERROR(__xludf.DUMMYFUNCTION("IMPORTRANGE(""https://docs.google.com/spreadsheets/d/1XWAQStnk-4SwqDmLtmXYiTMKHgktTP8We1SCoS47DrQ/edit?usp=sharing"",""จัดที่ดิน!AJ83"")"),25)</f>
        <v>25</v>
      </c>
      <c r="K379" s="498">
        <f t="shared" ca="1" si="163"/>
        <v>131.57894736842104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IFERROR(__xludf.DUMMYFUNCTION("IMPORTRANGE(""https://docs.google.com/spreadsheets/d/1XWAQStnk-4SwqDmLtmXYiTMKHgktTP8We1SCoS47DrQ/edit?usp=sharing"",""จัดที่ดิน!AK83"")"),217.74)</f>
        <v>217.74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IFERROR(__xludf.DUMMYFUNCTION("IMPORTRANGE(""https://docs.google.com/spreadsheets/d/1XWAQStnk-4SwqDmLtmXYiTMKHgktTP8We1SCoS47DrQ/edit?usp=sharing"",""จัดที่ดิน!AL83"")"),25)</f>
        <v>25</v>
      </c>
      <c r="K381" s="498">
        <f t="shared" ca="1" si="163"/>
        <v>131.57894736842104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IFERROR(__xludf.DUMMYFUNCTION("IMPORTRANGE(""https://docs.google.com/spreadsheets/d/1XWAQStnk-4SwqDmLtmXYiTMKHgktTP8We1SCoS47DrQ/edit?usp=sharing"",""จัดที่ดิน!AM83"")"),217.74)</f>
        <v>217.74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IFERROR(__xludf.DUMMYFUNCTION("IMPORTRANGE(""https://docs.google.com/spreadsheets/d/1XWAQStnk-4SwqDmLtmXYiTMKHgktTP8We1SCoS47DrQ/edit?usp=sharing"",""จัดที่ดิน!AP83"")"),4)</f>
        <v>4</v>
      </c>
      <c r="K385" s="506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302158.7</v>
      </c>
      <c r="O414" s="553">
        <f ca="1">IF(L414&gt;0,N414*100/L414,0)</f>
        <v>86.113804316538562</v>
      </c>
      <c r="P414" s="553">
        <f ca="1">IF(M414&gt;0,N414*100/M414,0)</f>
        <v>86.113804316538562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48720</v>
      </c>
      <c r="O419" s="155">
        <f t="shared" ref="O419:O424" ca="1" si="184">IF(L419&gt;0,N419*100/L419,0)</f>
        <v>89.296187683284458</v>
      </c>
      <c r="P419" s="155">
        <f t="shared" ref="P419:P424" ca="1" si="185">IF(M419&gt;0,N419*100/M419,0)</f>
        <v>89.296187683284458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48720</v>
      </c>
      <c r="O421" s="93">
        <f t="shared" ca="1" si="184"/>
        <v>89.296187683284458</v>
      </c>
      <c r="P421" s="93">
        <f t="shared" ca="1" si="185"/>
        <v>89.296187683284458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48720</v>
      </c>
      <c r="O422" s="498">
        <f t="shared" ca="1" si="184"/>
        <v>89.296187683284458</v>
      </c>
      <c r="P422" s="498">
        <f t="shared" ca="1" si="185"/>
        <v>89.296187683284458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48720</v>
      </c>
      <c r="O424" s="93">
        <f t="shared" ca="1" si="184"/>
        <v>89.296187683284458</v>
      </c>
      <c r="P424" s="93">
        <f t="shared" ca="1" si="185"/>
        <v>89.296187683284458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24420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104440</v>
      </c>
      <c r="O444" s="195">
        <f t="shared" ref="O444:O449" ca="1" si="197">IF(L444&gt;0,N444*100/L444,0)</f>
        <v>95.326761591821835</v>
      </c>
      <c r="P444" s="195">
        <f t="shared" ref="P444:P449" ca="1" si="198">IF(M444&gt;0,N444*100/M444,0)</f>
        <v>95.326761591821835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104440</v>
      </c>
      <c r="O446" s="93">
        <f t="shared" ca="1" si="197"/>
        <v>95.326761591821835</v>
      </c>
      <c r="P446" s="93">
        <f t="shared" ca="1" si="198"/>
        <v>95.326761591821835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104440</v>
      </c>
      <c r="O447" s="498">
        <f t="shared" ca="1" si="197"/>
        <v>95.326761591821835</v>
      </c>
      <c r="P447" s="498">
        <f t="shared" ca="1" si="198"/>
        <v>95.326761591821835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104440</v>
      </c>
      <c r="O449" s="93">
        <f t="shared" ca="1" si="197"/>
        <v>95.326761591821835</v>
      </c>
      <c r="P449" s="93">
        <f t="shared" ca="1" si="198"/>
        <v>95.326761591821835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54000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20840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104330</v>
      </c>
      <c r="O467" s="195">
        <f t="shared" ref="O467:O472" ca="1" si="206">IF(L467&gt;0,N467*100/L467,0)</f>
        <v>93.600567004297389</v>
      </c>
      <c r="P467" s="195">
        <f t="shared" ref="P467:P472" ca="1" si="207">IF(M467&gt;0,N467*100/M467,0)</f>
        <v>93.600567004297389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104330</v>
      </c>
      <c r="O469" s="93">
        <f t="shared" ca="1" si="206"/>
        <v>93.600567004297389</v>
      </c>
      <c r="P469" s="93">
        <f t="shared" ca="1" si="207"/>
        <v>93.600567004297389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104330</v>
      </c>
      <c r="O470" s="498">
        <f t="shared" ca="1" si="206"/>
        <v>93.600567004297389</v>
      </c>
      <c r="P470" s="498">
        <f t="shared" ca="1" si="207"/>
        <v>93.600567004297389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104330</v>
      </c>
      <c r="O472" s="93">
        <f t="shared" ca="1" si="206"/>
        <v>93.600567004297389</v>
      </c>
      <c r="P472" s="93">
        <f t="shared" ca="1" si="207"/>
        <v>93.600567004297389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25290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44668.7</v>
      </c>
      <c r="O544" s="155">
        <f t="shared" ref="O544:O549" ca="1" si="236">IF(L544&gt;0,N544*100/L544,0)</f>
        <v>59.320982735723774</v>
      </c>
      <c r="P544" s="155">
        <f t="shared" ref="P544:P549" ca="1" si="237">IF(M544&gt;0,N544*100/M544,0)</f>
        <v>59.320982735723774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44668.7</v>
      </c>
      <c r="O546" s="93">
        <f t="shared" ca="1" si="236"/>
        <v>59.320982735723774</v>
      </c>
      <c r="P546" s="93">
        <f t="shared" ca="1" si="237"/>
        <v>59.320982735723774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44668.7</v>
      </c>
      <c r="O547" s="498">
        <f t="shared" ca="1" si="236"/>
        <v>59.320982735723774</v>
      </c>
      <c r="P547" s="498">
        <f t="shared" ca="1" si="237"/>
        <v>59.320982735723774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44668.7</v>
      </c>
      <c r="O549" s="93">
        <f t="shared" ca="1" si="236"/>
        <v>59.320982735723774</v>
      </c>
      <c r="P549" s="93">
        <f t="shared" ca="1" si="237"/>
        <v>59.320982735723774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44668.7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IFERROR(__xludf.DUMMYFUNCTION("IMPORTRANGE(""https://docs.google.com/spreadsheets/d/19vJNZY_5yjcGF2XGBMNZRCAIB0Kwfpjp8YEOfu-bneM/edit?usp=sharing"",""งานกองทุน!F83"")"),352255.09)</f>
        <v>352255.09</v>
      </c>
      <c r="K821" s="498">
        <f t="shared" ref="K821:K828" ca="1" si="334">IF(I821&gt;0,J821*100/I821,0)</f>
        <v>50.340345119272889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IFERROR(__xludf.DUMMYFUNCTION("IMPORTRANGE(""https://docs.google.com/spreadsheets/d/19vJNZY_5yjcGF2XGBMNZRCAIB0Kwfpjp8YEOfu-bneM/edit?usp=sharing"",""งานกองทุน!E83"")"),23)</f>
        <v>23</v>
      </c>
      <c r="K822" s="498">
        <f t="shared" ca="1" si="334"/>
        <v>62.162162162162161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F2640-B571-472B-AD0F-DA33B6A1B07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2972165</v>
      </c>
      <c r="N8" s="22">
        <f t="shared" ca="1" si="0"/>
        <v>2080431.5</v>
      </c>
      <c r="O8" s="22">
        <f t="shared" ref="O8:O16" ca="1" si="1">IF(L8&gt;0,N8*100/L8,0)</f>
        <v>72.091644821306986</v>
      </c>
      <c r="P8" s="22">
        <f t="shared" ref="P8:P16" ca="1" si="2">IF(M8&gt;0,N8*100/M8,0)</f>
        <v>69.99717377736431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2972165</v>
      </c>
      <c r="N10" s="30">
        <f t="shared" ca="1" si="3"/>
        <v>2080431.5</v>
      </c>
      <c r="O10" s="30">
        <f t="shared" ca="1" si="1"/>
        <v>72.091644821306986</v>
      </c>
      <c r="P10" s="30">
        <f t="shared" ca="1" si="2"/>
        <v>69.99717377736431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2810365</v>
      </c>
      <c r="N11" s="498">
        <f t="shared" ca="1" si="4"/>
        <v>1918631.5</v>
      </c>
      <c r="O11" s="498">
        <f t="shared" ca="1" si="1"/>
        <v>70.433955025945153</v>
      </c>
      <c r="P11" s="498">
        <f t="shared" ca="1" si="2"/>
        <v>68.269833277883833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2810365</v>
      </c>
      <c r="N13" s="93">
        <f t="shared" ca="1" si="5"/>
        <v>1918631.5</v>
      </c>
      <c r="O13" s="93">
        <f t="shared" ca="1" si="1"/>
        <v>70.433955025945153</v>
      </c>
      <c r="P13" s="93">
        <f t="shared" ca="1" si="2"/>
        <v>68.269833277883833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2177890</v>
      </c>
      <c r="N18" s="22">
        <f t="shared" ca="1" si="8"/>
        <v>1593236.84</v>
      </c>
      <c r="O18" s="22">
        <f t="shared" ref="O18:O26" ca="1" si="9">IF(L18&gt;0,N18*100/L18,0)</f>
        <v>76.175298583818616</v>
      </c>
      <c r="P18" s="22">
        <f t="shared" ref="P18:P26" ca="1" si="10">IF(M18&gt;0,N18*100/M18,0)</f>
        <v>73.155064764519793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2177890</v>
      </c>
      <c r="N20" s="30">
        <f t="shared" ca="1" si="11"/>
        <v>1593236.84</v>
      </c>
      <c r="O20" s="30">
        <f t="shared" ca="1" si="9"/>
        <v>76.175298583818616</v>
      </c>
      <c r="P20" s="30">
        <f t="shared" ca="1" si="10"/>
        <v>73.155064764519793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2016090</v>
      </c>
      <c r="N21" s="498">
        <f t="shared" ca="1" si="12"/>
        <v>1431436.84</v>
      </c>
      <c r="O21" s="498">
        <f t="shared" ca="1" si="9"/>
        <v>74.177704768518041</v>
      </c>
      <c r="P21" s="498">
        <f t="shared" ca="1" si="10"/>
        <v>71.000641836425956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2016090</v>
      </c>
      <c r="N23" s="93">
        <f t="shared" ca="1" si="13"/>
        <v>1431436.84</v>
      </c>
      <c r="O23" s="93">
        <f t="shared" ca="1" si="9"/>
        <v>74.177704768518041</v>
      </c>
      <c r="P23" s="93">
        <f t="shared" ca="1" si="10"/>
        <v>71.000641836425956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487194.66000000003</v>
      </c>
      <c r="O28" s="22">
        <f t="shared" ref="O28:O37" ca="1" si="17">IF(L28&gt;0,N28*100/L28,0)</f>
        <v>61.338284599162762</v>
      </c>
      <c r="P28" s="22">
        <f t="shared" ref="P28:P37" ca="1" si="18">IF(M28&gt;0,N28*100/M28,0)</f>
        <v>61.338284599162762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487194.66000000003</v>
      </c>
      <c r="O30" s="30">
        <f t="shared" ca="1" si="17"/>
        <v>61.338284599162762</v>
      </c>
      <c r="P30" s="30">
        <f t="shared" ca="1" si="18"/>
        <v>61.338284599162762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487194.66000000003</v>
      </c>
      <c r="O31" s="498">
        <f t="shared" ca="1" si="17"/>
        <v>61.338284599162762</v>
      </c>
      <c r="P31" s="498">
        <f t="shared" ca="1" si="18"/>
        <v>61.338284599162762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487194.66000000003</v>
      </c>
      <c r="O33" s="93">
        <f t="shared" ca="1" si="17"/>
        <v>61.338284599162762</v>
      </c>
      <c r="P33" s="93">
        <f t="shared" ca="1" si="18"/>
        <v>61.338284599162762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2091540</v>
      </c>
      <c r="M37" s="858">
        <f t="shared" ca="1" si="24"/>
        <v>2177890</v>
      </c>
      <c r="N37" s="858">
        <f t="shared" ca="1" si="24"/>
        <v>1593236.8400000003</v>
      </c>
      <c r="O37" s="858">
        <f t="shared" ca="1" si="17"/>
        <v>76.175298583818631</v>
      </c>
      <c r="P37" s="858">
        <f t="shared" ca="1" si="18"/>
        <v>73.155064764519807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246120</v>
      </c>
      <c r="N41" s="85">
        <f t="shared" ca="1" si="25"/>
        <v>154393</v>
      </c>
      <c r="O41" s="85">
        <f t="shared" ref="O41:O49" ca="1" si="26">IF(L41&gt;0,N41*100/L41,0)</f>
        <v>82.695768612747727</v>
      </c>
      <c r="P41" s="85">
        <f t="shared" ref="P41:P49" ca="1" si="27">IF(M41&gt;0,N41*100/M41,0)</f>
        <v>62.730781732488218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246120</v>
      </c>
      <c r="N43" s="92">
        <f t="shared" ca="1" si="28"/>
        <v>154393</v>
      </c>
      <c r="O43" s="92">
        <f t="shared" ca="1" si="26"/>
        <v>82.695768612747727</v>
      </c>
      <c r="P43" s="92">
        <f t="shared" ca="1" si="27"/>
        <v>62.730781732488218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246120</v>
      </c>
      <c r="N44" s="498">
        <f t="shared" ca="1" si="29"/>
        <v>154393</v>
      </c>
      <c r="O44" s="498">
        <f t="shared" ca="1" si="26"/>
        <v>82.695768612747727</v>
      </c>
      <c r="P44" s="498">
        <f t="shared" ca="1" si="27"/>
        <v>62.730781732488218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IFERROR(__xludf.DUMMYFUNCTION("IMPORTRANGE(""https://docs.google.com/spreadsheets/d/1MeEWN-I1oV_STSDYn1IFDPWt_1FKiwhDph83XaGc0o0/edit?usp=sharing"",""งบพรบ!R84"")"),246120)</f>
        <v>246120</v>
      </c>
      <c r="N46" s="93">
        <f ca="1">IFERROR(__xludf.DUMMYFUNCTION("IMPORTRANGE(""https://docs.google.com/spreadsheets/d/1MeEWN-I1oV_STSDYn1IFDPWt_1FKiwhDph83XaGc0o0/edit?usp=sharing"",""งบพรบ!T84"")"),154393)</f>
        <v>154393</v>
      </c>
      <c r="O46" s="93">
        <f t="shared" ca="1" si="26"/>
        <v>82.695768612747727</v>
      </c>
      <c r="P46" s="93">
        <f t="shared" ca="1" si="27"/>
        <v>62.730781732488218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626600</v>
      </c>
      <c r="N53" s="116">
        <f t="shared" ca="1" si="31"/>
        <v>540243.76</v>
      </c>
      <c r="O53" s="116">
        <f t="shared" ref="O53:O61" ca="1" si="32">IF(L53&gt;0,N53*100/L53,0)</f>
        <v>87.333294536049138</v>
      </c>
      <c r="P53" s="116">
        <f t="shared" ref="P53:P61" ca="1" si="33">IF(M53&gt;0,N53*100/M53,0)</f>
        <v>86.218282796042132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626600</v>
      </c>
      <c r="N55" s="123">
        <f t="shared" ca="1" si="34"/>
        <v>540243.76</v>
      </c>
      <c r="O55" s="123">
        <f t="shared" ca="1" si="32"/>
        <v>87.333294536049138</v>
      </c>
      <c r="P55" s="123">
        <f t="shared" ca="1" si="33"/>
        <v>86.218282796042132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578600</v>
      </c>
      <c r="N56" s="498">
        <f t="shared" ca="1" si="35"/>
        <v>492243.76</v>
      </c>
      <c r="O56" s="498">
        <f t="shared" ca="1" si="32"/>
        <v>86.267746232036458</v>
      </c>
      <c r="P56" s="498">
        <f t="shared" ca="1" si="33"/>
        <v>85.074967162115456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IFERROR(__xludf.DUMMYFUNCTION("IMPORTRANGE(""https://docs.google.com/spreadsheets/d/1MeEWN-I1oV_STSDYn1IFDPWt_1FKiwhDph83XaGc0o0/edit?usp=sharing"",""งบพรบ!AB84"")"),578600)</f>
        <v>578600</v>
      </c>
      <c r="N58" s="93">
        <f ca="1">IFERROR(__xludf.DUMMYFUNCTION("IMPORTRANGE(""https://docs.google.com/spreadsheets/d/1MeEWN-I1oV_STSDYn1IFDPWt_1FKiwhDph83XaGc0o0/edit?usp=sharing"",""งบพรบ!AD84"")"),492243.76)</f>
        <v>492243.76</v>
      </c>
      <c r="O58" s="93">
        <f t="shared" ca="1" si="32"/>
        <v>86.267746232036458</v>
      </c>
      <c r="P58" s="93">
        <f t="shared" ca="1" si="33"/>
        <v>85.074967162115456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245340</v>
      </c>
      <c r="N88" s="155">
        <f t="shared" ca="1" si="49"/>
        <v>133085.54</v>
      </c>
      <c r="O88" s="155">
        <f t="shared" ref="O88:O96" ca="1" si="50">IF(L88&gt;0,N88*100/L88,0)</f>
        <v>54.24534931116002</v>
      </c>
      <c r="P88" s="155">
        <f t="shared" ref="P88:P96" ca="1" si="51">IF(M88&gt;0,N88*100/M88,0)</f>
        <v>54.24534931116002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245340</v>
      </c>
      <c r="N90" s="93">
        <f t="shared" ca="1" si="52"/>
        <v>133085.54</v>
      </c>
      <c r="O90" s="93">
        <f t="shared" ca="1" si="50"/>
        <v>54.24534931116002</v>
      </c>
      <c r="P90" s="93">
        <f t="shared" ca="1" si="51"/>
        <v>54.24534931116002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245340</v>
      </c>
      <c r="N91" s="498">
        <f t="shared" ca="1" si="53"/>
        <v>133085.54</v>
      </c>
      <c r="O91" s="498">
        <f t="shared" ca="1" si="50"/>
        <v>54.24534931116002</v>
      </c>
      <c r="P91" s="498">
        <f t="shared" ca="1" si="51"/>
        <v>54.24534931116002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IFERROR(__xludf.DUMMYFUNCTION("IMPORTRANGE(""https://docs.google.com/spreadsheets/d/1MeEWN-I1oV_STSDYn1IFDPWt_1FKiwhDph83XaGc0o0/edit?usp=sharing"",""งบพรบ!AV84"")"),245340)</f>
        <v>245340</v>
      </c>
      <c r="N93" s="93">
        <f ca="1">IFERROR(__xludf.DUMMYFUNCTION("IMPORTRANGE(""https://docs.google.com/spreadsheets/d/1MeEWN-I1oV_STSDYn1IFDPWt_1FKiwhDph83XaGc0o0/edit?usp=sharing"",""งบพรบ!AX84"")"),133085.54)</f>
        <v>133085.54</v>
      </c>
      <c r="O93" s="93">
        <f t="shared" ca="1" si="50"/>
        <v>54.24534931116002</v>
      </c>
      <c r="P93" s="93">
        <f t="shared" ca="1" si="51"/>
        <v>54.24534931116002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25800</v>
      </c>
      <c r="N181" s="155">
        <f t="shared" ca="1" si="92"/>
        <v>17410</v>
      </c>
      <c r="O181" s="155">
        <f t="shared" ref="O181:O189" ca="1" si="93">IF(L181&gt;0,N181*100/L181,0)</f>
        <v>67.480620155038764</v>
      </c>
      <c r="P181" s="155">
        <f t="shared" ref="P181:P189" ca="1" si="94">IF(M181&gt;0,N181*100/M181,0)</f>
        <v>67.480620155038764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25800</v>
      </c>
      <c r="N183" s="93">
        <f t="shared" ca="1" si="95"/>
        <v>17410</v>
      </c>
      <c r="O183" s="93">
        <f t="shared" ca="1" si="93"/>
        <v>67.480620155038764</v>
      </c>
      <c r="P183" s="93">
        <f t="shared" ca="1" si="94"/>
        <v>67.480620155038764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25800</v>
      </c>
      <c r="N184" s="498">
        <f t="shared" ca="1" si="96"/>
        <v>17410</v>
      </c>
      <c r="O184" s="498">
        <f t="shared" ca="1" si="93"/>
        <v>67.480620155038764</v>
      </c>
      <c r="P184" s="498">
        <f t="shared" ca="1" si="94"/>
        <v>67.480620155038764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IFERROR(__xludf.DUMMYFUNCTION("IMPORTRANGE(""https://docs.google.com/spreadsheets/d/1MeEWN-I1oV_STSDYn1IFDPWt_1FKiwhDph83XaGc0o0/edit?usp=sharing"",""งบพรบ!CT84"")"),25800)</f>
        <v>25800</v>
      </c>
      <c r="N186" s="93">
        <f ca="1">IFERROR(__xludf.DUMMYFUNCTION("IMPORTRANGE(""https://docs.google.com/spreadsheets/d/1MeEWN-I1oV_STSDYn1IFDPWt_1FKiwhDph83XaGc0o0/edit?usp=sharing"",""งบพรบ!CV84"")"),17410)</f>
        <v>17410</v>
      </c>
      <c r="O186" s="93">
        <f t="shared" ca="1" si="93"/>
        <v>67.480620155038764</v>
      </c>
      <c r="P186" s="93">
        <f t="shared" ca="1" si="94"/>
        <v>67.480620155038764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126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126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164200</v>
      </c>
      <c r="N261" s="155">
        <f t="shared" ca="1" si="116"/>
        <v>106311.81</v>
      </c>
      <c r="O261" s="155">
        <f t="shared" ref="O261:O269" ca="1" si="117">IF(L261&gt;0,N261*100/L261,0)</f>
        <v>64.745316686967115</v>
      </c>
      <c r="P261" s="155">
        <f t="shared" ref="P261:P269" ca="1" si="118">IF(M261&gt;0,N261*100/M261,0)</f>
        <v>64.745316686967115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164200</v>
      </c>
      <c r="N263" s="93">
        <f t="shared" ca="1" si="119"/>
        <v>106311.81</v>
      </c>
      <c r="O263" s="93">
        <f t="shared" ca="1" si="117"/>
        <v>64.745316686967115</v>
      </c>
      <c r="P263" s="93">
        <f t="shared" ca="1" si="118"/>
        <v>64.745316686967115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164200</v>
      </c>
      <c r="N264" s="498">
        <f t="shared" ca="1" si="120"/>
        <v>106311.81</v>
      </c>
      <c r="O264" s="498">
        <f t="shared" ca="1" si="117"/>
        <v>64.745316686967115</v>
      </c>
      <c r="P264" s="498">
        <f t="shared" ca="1" si="118"/>
        <v>64.745316686967115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IFERROR(__xludf.DUMMYFUNCTION("IMPORTRANGE(""https://docs.google.com/spreadsheets/d/1MeEWN-I1oV_STSDYn1IFDPWt_1FKiwhDph83XaGc0o0/edit?usp=sharing"",""งบพรบ!DD84"")"),164200)</f>
        <v>164200</v>
      </c>
      <c r="N266" s="93">
        <f ca="1">IFERROR(__xludf.DUMMYFUNCTION("IMPORTRANGE(""https://docs.google.com/spreadsheets/d/1MeEWN-I1oV_STSDYn1IFDPWt_1FKiwhDph83XaGc0o0/edit?usp=sharing"",""งบพรบ!DF84"")"),106311.81)</f>
        <v>106311.81</v>
      </c>
      <c r="O266" s="93">
        <f t="shared" ca="1" si="117"/>
        <v>64.745316686967115</v>
      </c>
      <c r="P266" s="93">
        <f t="shared" ca="1" si="118"/>
        <v>64.745316686967115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358</v>
      </c>
      <c r="K327" s="446">
        <f ca="1">IF(I327&gt;0,J327*100/I327,0)</f>
        <v>179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96633.33</v>
      </c>
      <c r="O328" s="155">
        <f t="shared" ref="O328:O336" ca="1" si="150">IF(L328&gt;0,N328*100/L328,0)</f>
        <v>61.549891719745226</v>
      </c>
      <c r="P328" s="155">
        <f t="shared" ref="P328:P336" ca="1" si="151">IF(M328&gt;0,N328*100/M328,0)</f>
        <v>60.585159874608152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96633.33</v>
      </c>
      <c r="O330" s="93">
        <f t="shared" ca="1" si="150"/>
        <v>61.549891719745226</v>
      </c>
      <c r="P330" s="93">
        <f t="shared" ca="1" si="151"/>
        <v>60.585159874608152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96633.33</v>
      </c>
      <c r="O331" s="498">
        <f t="shared" ca="1" si="150"/>
        <v>61.549891719745226</v>
      </c>
      <c r="P331" s="498">
        <f t="shared" ca="1" si="151"/>
        <v>60.585159874608152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IFERROR(__xludf.DUMMYFUNCTION("IMPORTRANGE(""https://docs.google.com/spreadsheets/d/1MeEWN-I1oV_STSDYn1IFDPWt_1FKiwhDph83XaGc0o0/edit?usp=sharing"",""งบพรบ!ER84"")"),159500)</f>
        <v>159500</v>
      </c>
      <c r="N333" s="93">
        <f ca="1">IFERROR(__xludf.DUMMYFUNCTION("IMPORTRANGE(""https://docs.google.com/spreadsheets/d/1MeEWN-I1oV_STSDYn1IFDPWt_1FKiwhDph83XaGc0o0/edit?usp=sharing"",""งบพรบ!ET84"")"),96633.33)</f>
        <v>96633.33</v>
      </c>
      <c r="O333" s="93">
        <f t="shared" ca="1" si="150"/>
        <v>61.549891719745226</v>
      </c>
      <c r="P333" s="93">
        <f t="shared" ca="1" si="151"/>
        <v>60.585159874608152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IFERROR(__xludf.DUMMYFUNCTION("IMPORTRANGE(""https://docs.google.com/spreadsheets/d/1kVcqe37tkHyjCSG3S0O1AXqVkqjo8mSIZil3BcpIysc/edit?usp=sharing"",""ศูนย์!D84"")"),274)</f>
        <v>274</v>
      </c>
      <c r="K338" s="498">
        <f ca="1">IF(I338&gt;0,J338*100/I338,0)</f>
        <v>137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IFERROR(__xludf.DUMMYFUNCTION("IMPORTRANGE(""https://docs.google.com/spreadsheets/d/1kVcqe37tkHyjCSG3S0O1AXqVkqjo8mSIZil3BcpIysc/edit?usp=sharing"",""ศูนย์!F84"")"),84)</f>
        <v>84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667850</v>
      </c>
      <c r="N345" s="155">
        <f t="shared" ca="1" si="155"/>
        <v>502679.4</v>
      </c>
      <c r="O345" s="155">
        <f t="shared" ref="O345:O353" ca="1" si="156">IF(L345&gt;0,N345*100/L345,0)</f>
        <v>74.708984171806492</v>
      </c>
      <c r="P345" s="155">
        <f t="shared" ref="P345:P353" ca="1" si="157">IF(M345&gt;0,N345*100/M345,0)</f>
        <v>75.268308751965264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667850</v>
      </c>
      <c r="N347" s="93">
        <f t="shared" ca="1" si="158"/>
        <v>502679.4</v>
      </c>
      <c r="O347" s="93">
        <f t="shared" ca="1" si="156"/>
        <v>74.708984171806492</v>
      </c>
      <c r="P347" s="93">
        <f t="shared" ca="1" si="157"/>
        <v>75.268308751965264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554050</v>
      </c>
      <c r="N348" s="498">
        <f t="shared" ca="1" si="159"/>
        <v>388879.4</v>
      </c>
      <c r="O348" s="498">
        <f t="shared" ca="1" si="156"/>
        <v>69.560754851981045</v>
      </c>
      <c r="P348" s="498">
        <f t="shared" ca="1" si="157"/>
        <v>70.188502842703727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IFERROR(__xludf.DUMMYFUNCTION("IMPORTRANGE(""https://docs.google.com/spreadsheets/d/1MeEWN-I1oV_STSDYn1IFDPWt_1FKiwhDph83XaGc0o0/edit?usp=sharing"",""งบพรบ!FB84"")"),554050)</f>
        <v>554050</v>
      </c>
      <c r="N350" s="93">
        <f ca="1">IFERROR(__xludf.DUMMYFUNCTION("IMPORTRANGE(""https://docs.google.com/spreadsheets/d/1MeEWN-I1oV_STSDYn1IFDPWt_1FKiwhDph83XaGc0o0/edit?usp=sharing"",""งบพรบ!FD84"")"),388879.4)</f>
        <v>388879.4</v>
      </c>
      <c r="O350" s="93">
        <f t="shared" ca="1" si="156"/>
        <v>69.560754851981045</v>
      </c>
      <c r="P350" s="93">
        <f t="shared" ca="1" si="157"/>
        <v>70.188502842703727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45</v>
      </c>
      <c r="K355" s="466">
        <f ca="1">IF(I355&gt;0,J355*100/I355,0)</f>
        <v>83.333333333333329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IFERROR(__xludf.DUMMYFUNCTION("IMPORTRANGE(""https://docs.google.com/spreadsheets/d/1XWAQStnk-4SwqDmLtmXYiTMKHgktTP8We1SCoS47DrQ/edit?usp=sharing"",""จัดที่ดิน!X84"")"),584.23)</f>
        <v>584.23</v>
      </c>
      <c r="K359" s="498">
        <f t="shared" ca="1" si="161"/>
        <v>132.77954545454546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IFERROR(__xludf.DUMMYFUNCTION("IMPORTRANGE(""https://docs.google.com/spreadsheets/d/1XWAQStnk-4SwqDmLtmXYiTMKHgktTP8We1SCoS47DrQ/edit?usp=sharing"",""จัดที่ดิน!Y84"")"),58)</f>
        <v>58</v>
      </c>
      <c r="K360" s="498">
        <f t="shared" ca="1" si="161"/>
        <v>107.4074074074074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IFERROR(__xludf.DUMMYFUNCTION("IMPORTRANGE(""https://docs.google.com/spreadsheets/d/1XWAQStnk-4SwqDmLtmXYiTMKHgktTP8We1SCoS47DrQ/edit?usp=sharing"",""จัดที่ดิน!Z84"")"),423.039999999999)</f>
        <v>423.039999999999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IFERROR(__xludf.DUMMYFUNCTION("IMPORTRANGE(""https://docs.google.com/spreadsheets/d/1XWAQStnk-4SwqDmLtmXYiTMKHgktTP8We1SCoS47DrQ/edit?usp=sharing"",""จัดที่ดิน!AA84"")"),45)</f>
        <v>45</v>
      </c>
      <c r="K362" s="498">
        <f t="shared" ca="1" si="161"/>
        <v>83.333333333333329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IFERROR(__xludf.DUMMYFUNCTION("IMPORTRANGE(""https://docs.google.com/spreadsheets/d/1XWAQStnk-4SwqDmLtmXYiTMKHgktTP8We1SCoS47DrQ/edit?usp=sharing"",""จัดที่ดิน!AB84"")"),264.97)</f>
        <v>264.97000000000003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71</v>
      </c>
      <c r="K364" s="480">
        <f t="shared" ca="1" si="161"/>
        <v>95.945945945945951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31</v>
      </c>
      <c r="K365" s="492">
        <f t="shared" ca="1" si="161"/>
        <v>91.17647058823529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IFERROR(__xludf.DUMMYFUNCTION("IMPORTRANGE(""https://docs.google.com/spreadsheets/d/1XWAQStnk-4SwqDmLtmXYiTMKHgktTP8We1SCoS47DrQ/edit?usp=sharing"",""จัดที่ดิน!E84"")"),40)</f>
        <v>40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IFERROR(__xludf.DUMMYFUNCTION("IMPORTRANGE(""https://docs.google.com/spreadsheets/d/1XWAQStnk-4SwqDmLtmXYiTMKHgktTP8We1SCoS47DrQ/edit?usp=sharing"",""จัดที่ดิน!F84"")"),375.31)</f>
        <v>375.31</v>
      </c>
      <c r="K369" s="498">
        <f t="shared" ca="1" si="163"/>
        <v>110.38529411764706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IFERROR(__xludf.DUMMYFUNCTION("IMPORTRANGE(""https://docs.google.com/spreadsheets/d/1XWAQStnk-4SwqDmLtmXYiTMKHgktTP8We1SCoS47DrQ/edit?usp=sharing"",""จัดที่ดิน!G84"")"),39)</f>
        <v>39</v>
      </c>
      <c r="K370" s="498">
        <f t="shared" ca="1" si="163"/>
        <v>114.70588235294117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IFERROR(__xludf.DUMMYFUNCTION("IMPORTRANGE(""https://docs.google.com/spreadsheets/d/1XWAQStnk-4SwqDmLtmXYiTMKHgktTP8We1SCoS47DrQ/edit?usp=sharing"",""จัดที่ดิน!H84"")"),214.12)</f>
        <v>214.12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IFERROR(__xludf.DUMMYFUNCTION("IMPORTRANGE(""https://docs.google.com/spreadsheets/d/1XWAQStnk-4SwqDmLtmXYiTMKHgktTP8We1SCoS47DrQ/edit?usp=sharing"",""จัดที่ดิน!I84"")"),31)</f>
        <v>31</v>
      </c>
      <c r="K372" s="498">
        <f t="shared" ca="1" si="163"/>
        <v>91.17647058823529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IFERROR(__xludf.DUMMYFUNCTION("IMPORTRANGE(""https://docs.google.com/spreadsheets/d/1XWAQStnk-4SwqDmLtmXYiTMKHgktTP8We1SCoS47DrQ/edit?usp=sharing"",""จัดที่ดิน!J84"")"),151.69)</f>
        <v>151.69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40</v>
      </c>
      <c r="K374" s="492">
        <f t="shared" ca="1" si="163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IFERROR(__xludf.DUMMYFUNCTION("IMPORTRANGE(""https://docs.google.com/spreadsheets/d/1XWAQStnk-4SwqDmLtmXYiTMKHgktTP8We1SCoS47DrQ/edit?usp=sharing"",""จัดที่ดิน!AH84"")"),19)</f>
        <v>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IFERROR(__xludf.DUMMYFUNCTION("IMPORTRANGE(""https://docs.google.com/spreadsheets/d/1XWAQStnk-4SwqDmLtmXYiTMKHgktTP8We1SCoS47DrQ/edit?usp=sharing"",""จัดที่ดิน!AI84"")"),208.92)</f>
        <v>208.92</v>
      </c>
      <c r="K378" s="498">
        <f t="shared" ca="1" si="164"/>
        <v>208.92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IFERROR(__xludf.DUMMYFUNCTION("IMPORTRANGE(""https://docs.google.com/spreadsheets/d/1XWAQStnk-4SwqDmLtmXYiTMKHgktTP8We1SCoS47DrQ/edit?usp=sharing"",""จัดที่ดิน!AJ84"")"),45)</f>
        <v>45</v>
      </c>
      <c r="K379" s="498">
        <f t="shared" ca="1" si="164"/>
        <v>112.5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IFERROR(__xludf.DUMMYFUNCTION("IMPORTRANGE(""https://docs.google.com/spreadsheets/d/1XWAQStnk-4SwqDmLtmXYiTMKHgktTP8We1SCoS47DrQ/edit?usp=sharing"",""จัดที่ดิน!AK84"")"),386.95)</f>
        <v>386.95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IFERROR(__xludf.DUMMYFUNCTION("IMPORTRANGE(""https://docs.google.com/spreadsheets/d/1XWAQStnk-4SwqDmLtmXYiTMKHgktTP8We1SCoS47DrQ/edit?usp=sharing"",""จัดที่ดิน!AL84"")"),40)</f>
        <v>40</v>
      </c>
      <c r="K381" s="498">
        <f t="shared" ca="1" si="164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IFERROR(__xludf.DUMMYFUNCTION("IMPORTRANGE(""https://docs.google.com/spreadsheets/d/1XWAQStnk-4SwqDmLtmXYiTMKHgktTP8We1SCoS47DrQ/edit?usp=sharing"",""จัดที่ดิน!AM84"")"),291.31)</f>
        <v>291.31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IFERROR(__xludf.DUMMYFUNCTION("IMPORTRANGE(""https://docs.google.com/spreadsheets/d/1XWAQStnk-4SwqDmLtmXYiTMKHgktTP8We1SCoS47DrQ/edit?usp=sharing"",""จัดที่ดิน!AP84"")"),3)</f>
        <v>3</v>
      </c>
      <c r="K385" s="506">
        <f ca="1">IF(I385&gt;0,J385*100/I385,0)</f>
        <v>30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487194.66000000003</v>
      </c>
      <c r="O414" s="553">
        <f ca="1">IF(L414&gt;0,N414*100/L414,0)</f>
        <v>61.338284599162762</v>
      </c>
      <c r="P414" s="553">
        <f ca="1">IF(M414&gt;0,N414*100/M414,0)</f>
        <v>61.338284599162762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6007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177828</v>
      </c>
      <c r="O544" s="155">
        <f t="shared" ref="O544:O549" ca="1" si="237">IF(L544&gt;0,N544*100/L544,0)</f>
        <v>76.949506051571419</v>
      </c>
      <c r="P544" s="155">
        <f t="shared" ref="P544:P549" ca="1" si="238">IF(M544&gt;0,N544*100/M544,0)</f>
        <v>76.949506051571419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177828</v>
      </c>
      <c r="O546" s="93">
        <f t="shared" ca="1" si="237"/>
        <v>76.949506051571419</v>
      </c>
      <c r="P546" s="93">
        <f t="shared" ca="1" si="238"/>
        <v>76.949506051571419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177828</v>
      </c>
      <c r="O547" s="498">
        <f t="shared" ca="1" si="237"/>
        <v>76.949506051571419</v>
      </c>
      <c r="P547" s="498">
        <f t="shared" ca="1" si="238"/>
        <v>76.949506051571419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177828</v>
      </c>
      <c r="O549" s="93">
        <f t="shared" ca="1" si="237"/>
        <v>76.949506051571419</v>
      </c>
      <c r="P549" s="93">
        <f t="shared" ca="1" si="238"/>
        <v>76.949506051571419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86828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6007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6007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823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5521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760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241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38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241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38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245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25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</v>
      </c>
      <c r="K592" s="676">
        <f t="shared" ref="K592:K594" ca="1" si="254">IF(I592&gt;0,J592*100/I592,0)</f>
        <v>99.166997223324074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137461.66</v>
      </c>
      <c r="O629" s="195">
        <f t="shared" ref="O629:O634" ca="1" si="264">IF(L629&gt;0,N629*100/L629,0)</f>
        <v>35.727062676248522</v>
      </c>
      <c r="P629" s="195">
        <f t="shared" ref="P629:P634" ca="1" si="265">IF(M629&gt;0,N629*100/M629,0)</f>
        <v>35.727062676248522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137461.66</v>
      </c>
      <c r="O631" s="93">
        <f t="shared" ca="1" si="264"/>
        <v>35.727062676248522</v>
      </c>
      <c r="P631" s="93">
        <f t="shared" ca="1" si="265"/>
        <v>35.727062676248522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137461.66</v>
      </c>
      <c r="O632" s="498">
        <f t="shared" ca="1" si="264"/>
        <v>35.727062676248522</v>
      </c>
      <c r="P632" s="498">
        <f t="shared" ca="1" si="265"/>
        <v>35.727062676248522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137461.66</v>
      </c>
      <c r="O634" s="93">
        <f t="shared" ca="1" si="264"/>
        <v>35.727062676248522</v>
      </c>
      <c r="P634" s="93">
        <f t="shared" ca="1" si="265"/>
        <v>35.727062676248522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90566.66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7020</v>
      </c>
      <c r="O655" s="195">
        <f t="shared" ref="O655:O660" ca="1" si="274">IF(L655&gt;0,N655*100/L655,0)</f>
        <v>74.680851063829792</v>
      </c>
      <c r="P655" s="195">
        <f t="shared" ref="P655:P660" ca="1" si="275">IF(M655&gt;0,N655*100/M655,0)</f>
        <v>74.680851063829792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7020</v>
      </c>
      <c r="O657" s="93">
        <f t="shared" ca="1" si="274"/>
        <v>74.680851063829792</v>
      </c>
      <c r="P657" s="93">
        <f t="shared" ca="1" si="275"/>
        <v>74.680851063829792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7020</v>
      </c>
      <c r="O658" s="498">
        <f t="shared" ca="1" si="274"/>
        <v>74.680851063829792</v>
      </c>
      <c r="P658" s="498">
        <f t="shared" ca="1" si="275"/>
        <v>74.680851063829792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7020</v>
      </c>
      <c r="O660" s="93">
        <f t="shared" ca="1" si="274"/>
        <v>74.680851063829792</v>
      </c>
      <c r="P660" s="93">
        <f t="shared" ca="1" si="275"/>
        <v>74.680851063829792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7020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IFERROR(__xludf.DUMMYFUNCTION("IMPORTRANGE(""https://docs.google.com/spreadsheets/d/19vJNZY_5yjcGF2XGBMNZRCAIB0Kwfpjp8YEOfu-bneM/edit?usp=sharing"",""งานกองทุน!F84"")"),354346.69)</f>
        <v>354346.69</v>
      </c>
      <c r="K821" s="498">
        <f t="shared" ref="K821:K828" ca="1" si="335">IF(I821&gt;0,J821*100/I821,0)</f>
        <v>47.655969452446691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IFERROR(__xludf.DUMMYFUNCTION("IMPORTRANGE(""https://docs.google.com/spreadsheets/d/19vJNZY_5yjcGF2XGBMNZRCAIB0Kwfpjp8YEOfu-bneM/edit?usp=sharing"",""งานกองทุน!E84"")"),37)</f>
        <v>37</v>
      </c>
      <c r="K822" s="498">
        <f t="shared" ca="1" si="335"/>
        <v>54.411764705882355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IFERROR(__xludf.DUMMYFUNCTION("IMPORTRANGE(""https://docs.google.com/spreadsheets/d/19vJNZY_5yjcGF2XGBMNZRCAIB0Kwfpjp8YEOfu-bneM/edit?usp=sharing"",""งานกองทุน!K84"")"),26751.11)</f>
        <v>26751.11</v>
      </c>
      <c r="K823" s="498">
        <f t="shared" ca="1" si="335"/>
        <v>74.553734290368467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IFERROR(__xludf.DUMMYFUNCTION("IMPORTRANGE(""https://docs.google.com/spreadsheets/d/19vJNZY_5yjcGF2XGBMNZRCAIB0Kwfpjp8YEOfu-bneM/edit?usp=sharing"",""งานกองทุน!J84"")"),2)</f>
        <v>2</v>
      </c>
      <c r="K824" s="498">
        <f t="shared" ca="1" si="335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IFERROR(__xludf.DUMMYFUNCTION("IMPORTRANGE(""https://docs.google.com/spreadsheets/d/19vJNZY_5yjcGF2XGBMNZRCAIB0Kwfpjp8YEOfu-bneM/edit?usp=sharing"",""งานกองทุน!P84"")"),30049.25)</f>
        <v>30049.25</v>
      </c>
      <c r="K825" s="498">
        <f t="shared" ca="1" si="335"/>
        <v>51.036551915064905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IFERROR(__xludf.DUMMYFUNCTION("IMPORTRANGE(""https://docs.google.com/spreadsheets/d/19vJNZY_5yjcGF2XGBMNZRCAIB0Kwfpjp8YEOfu-bneM/edit?usp=sharing"",""งานกองทุน!O84"")"),82)</f>
        <v>82</v>
      </c>
      <c r="K826" s="498">
        <f t="shared" ca="1" si="335"/>
        <v>55.033557046979865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BEF9A-FFA8-4E8C-83AC-C9DB97BF46B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3974926</v>
      </c>
      <c r="N8" s="22">
        <f t="shared" ca="1" si="0"/>
        <v>2013671.2000000002</v>
      </c>
      <c r="O8" s="22">
        <f t="shared" ref="O8:O16" ca="1" si="1">IF(L8&gt;0,N8*100/L8,0)</f>
        <v>51.42730760901101</v>
      </c>
      <c r="P8" s="22">
        <f t="shared" ref="P8:P16" ca="1" si="2">IF(M8&gt;0,N8*100/M8,0)</f>
        <v>50.659338060633083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3974926</v>
      </c>
      <c r="N10" s="30">
        <f t="shared" ca="1" si="3"/>
        <v>2013671.2000000002</v>
      </c>
      <c r="O10" s="30">
        <f t="shared" ca="1" si="1"/>
        <v>51.42730760901101</v>
      </c>
      <c r="P10" s="30">
        <f t="shared" ca="1" si="2"/>
        <v>50.659338060633083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3928926</v>
      </c>
      <c r="N11" s="498">
        <f t="shared" ca="1" si="4"/>
        <v>1967671.2000000002</v>
      </c>
      <c r="O11" s="498">
        <f t="shared" ca="1" si="1"/>
        <v>50.849893321425036</v>
      </c>
      <c r="P11" s="498">
        <f t="shared" ca="1" si="2"/>
        <v>50.081655902910882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3928926</v>
      </c>
      <c r="N13" s="93">
        <f t="shared" ca="1" si="5"/>
        <v>1967671.2000000002</v>
      </c>
      <c r="O13" s="93">
        <f t="shared" ca="1" si="1"/>
        <v>50.849893321425036</v>
      </c>
      <c r="P13" s="93">
        <f t="shared" ca="1" si="2"/>
        <v>50.081655902910882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2274948</v>
      </c>
      <c r="N18" s="22">
        <f t="shared" ca="1" si="8"/>
        <v>1555043.35</v>
      </c>
      <c r="O18" s="22">
        <f t="shared" ref="O18:O26" ca="1" si="9">IF(L18&gt;0,N18*100/L18,0)</f>
        <v>70.186422126837542</v>
      </c>
      <c r="P18" s="22">
        <f t="shared" ref="P18:P26" ca="1" si="10">IF(M18&gt;0,N18*100/M18,0)</f>
        <v>68.355116248810958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2274948</v>
      </c>
      <c r="N20" s="30">
        <f t="shared" ca="1" si="11"/>
        <v>1555043.35</v>
      </c>
      <c r="O20" s="30">
        <f t="shared" ca="1" si="9"/>
        <v>70.186422126837542</v>
      </c>
      <c r="P20" s="30">
        <f t="shared" ca="1" si="10"/>
        <v>68.355116248810958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2228948</v>
      </c>
      <c r="N21" s="498">
        <f t="shared" ca="1" si="12"/>
        <v>1509043.35</v>
      </c>
      <c r="O21" s="498">
        <f t="shared" ca="1" si="9"/>
        <v>69.554309800469213</v>
      </c>
      <c r="P21" s="498">
        <f t="shared" ca="1" si="10"/>
        <v>67.702043744403184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2228948</v>
      </c>
      <c r="N23" s="93">
        <f t="shared" ca="1" si="13"/>
        <v>1509043.35</v>
      </c>
      <c r="O23" s="93">
        <f t="shared" ca="1" si="9"/>
        <v>69.554309800469213</v>
      </c>
      <c r="P23" s="93">
        <f t="shared" ca="1" si="10"/>
        <v>67.702043744403184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458627.85</v>
      </c>
      <c r="O28" s="22">
        <f t="shared" ref="O28:O37" ca="1" si="17">IF(L28&gt;0,N28*100/L28,0)</f>
        <v>26.978457956514731</v>
      </c>
      <c r="P28" s="22">
        <f t="shared" ref="P28:P37" ca="1" si="18">IF(M28&gt;0,N28*100/M28,0)</f>
        <v>26.978457956514731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458627.85</v>
      </c>
      <c r="O30" s="30">
        <f t="shared" ca="1" si="17"/>
        <v>26.978457956514731</v>
      </c>
      <c r="P30" s="30">
        <f t="shared" ca="1" si="18"/>
        <v>26.978457956514731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458627.85</v>
      </c>
      <c r="O31" s="498">
        <f t="shared" ca="1" si="17"/>
        <v>26.978457956514731</v>
      </c>
      <c r="P31" s="498">
        <f t="shared" ca="1" si="18"/>
        <v>26.978457956514731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458627.85</v>
      </c>
      <c r="O33" s="93">
        <f t="shared" ca="1" si="17"/>
        <v>26.978457956514731</v>
      </c>
      <c r="P33" s="93">
        <f t="shared" ca="1" si="18"/>
        <v>26.978457956514731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2215590</v>
      </c>
      <c r="M37" s="858">
        <f t="shared" ca="1" si="24"/>
        <v>2274948</v>
      </c>
      <c r="N37" s="858">
        <f t="shared" ca="1" si="24"/>
        <v>1555043.35</v>
      </c>
      <c r="O37" s="899">
        <f t="shared" ca="1" si="17"/>
        <v>70.186422126837542</v>
      </c>
      <c r="P37" s="900">
        <f t="shared" ca="1" si="18"/>
        <v>68.355116248810958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222398</v>
      </c>
      <c r="N41" s="85">
        <f t="shared" ca="1" si="25"/>
        <v>196393.94</v>
      </c>
      <c r="O41" s="85">
        <f t="shared" ref="O41:O49" ca="1" si="26">IF(L41&gt;0,N41*100/L41,0)</f>
        <v>101.44315082644628</v>
      </c>
      <c r="P41" s="85">
        <f t="shared" ref="P41:P49" ca="1" si="27">IF(M41&gt;0,N41*100/M41,0)</f>
        <v>88.307421829332995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222398</v>
      </c>
      <c r="N43" s="92">
        <f t="shared" ca="1" si="28"/>
        <v>196393.94</v>
      </c>
      <c r="O43" s="92">
        <f t="shared" ca="1" si="26"/>
        <v>101.44315082644628</v>
      </c>
      <c r="P43" s="92">
        <f t="shared" ca="1" si="27"/>
        <v>88.307421829332995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222398</v>
      </c>
      <c r="N44" s="498">
        <f t="shared" ca="1" si="29"/>
        <v>196393.94</v>
      </c>
      <c r="O44" s="498">
        <f t="shared" ca="1" si="26"/>
        <v>101.44315082644628</v>
      </c>
      <c r="P44" s="498">
        <f t="shared" ca="1" si="27"/>
        <v>88.307421829332995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IFERROR(__xludf.DUMMYFUNCTION("IMPORTRANGE(""https://docs.google.com/spreadsheets/d/1MeEWN-I1oV_STSDYn1IFDPWt_1FKiwhDph83XaGc0o0/edit?usp=sharing"",""งบพรบ!R85"")"),222398)</f>
        <v>222398</v>
      </c>
      <c r="N46" s="93">
        <f ca="1">IFERROR(__xludf.DUMMYFUNCTION("IMPORTRANGE(""https://docs.google.com/spreadsheets/d/1MeEWN-I1oV_STSDYn1IFDPWt_1FKiwhDph83XaGc0o0/edit?usp=sharing"",""งบพรบ!T85"")"),196393.94)</f>
        <v>196393.94</v>
      </c>
      <c r="O46" s="93">
        <f t="shared" ca="1" si="26"/>
        <v>101.44315082644628</v>
      </c>
      <c r="P46" s="93">
        <f t="shared" ca="1" si="27"/>
        <v>88.307421829332995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653400</v>
      </c>
      <c r="N53" s="116">
        <f t="shared" ca="1" si="31"/>
        <v>496104.42</v>
      </c>
      <c r="O53" s="116">
        <f t="shared" ref="O53:O61" ca="1" si="32">IF(L53&gt;0,N53*100/L53,0)</f>
        <v>77.407461382430952</v>
      </c>
      <c r="P53" s="116">
        <f t="shared" ref="P53:P61" ca="1" si="33">IF(M53&gt;0,N53*100/M53,0)</f>
        <v>75.92660238751148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653400</v>
      </c>
      <c r="N55" s="123">
        <f t="shared" ca="1" si="34"/>
        <v>496104.42</v>
      </c>
      <c r="O55" s="123">
        <f t="shared" ca="1" si="32"/>
        <v>77.407461382430952</v>
      </c>
      <c r="P55" s="123">
        <f t="shared" ca="1" si="33"/>
        <v>75.92660238751148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653400</v>
      </c>
      <c r="N56" s="498">
        <f t="shared" ca="1" si="35"/>
        <v>496104.42</v>
      </c>
      <c r="O56" s="498">
        <f t="shared" ca="1" si="32"/>
        <v>77.407461382430952</v>
      </c>
      <c r="P56" s="498">
        <f t="shared" ca="1" si="33"/>
        <v>75.92660238751148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IFERROR(__xludf.DUMMYFUNCTION("IMPORTRANGE(""https://docs.google.com/spreadsheets/d/1MeEWN-I1oV_STSDYn1IFDPWt_1FKiwhDph83XaGc0o0/edit?usp=sharing"",""งบพรบ!AB85"")"),653400)</f>
        <v>653400</v>
      </c>
      <c r="N58" s="93">
        <f ca="1">IFERROR(__xludf.DUMMYFUNCTION("IMPORTRANGE(""https://docs.google.com/spreadsheets/d/1MeEWN-I1oV_STSDYn1IFDPWt_1FKiwhDph83XaGc0o0/edit?usp=sharing"",""งบพรบ!AD85"")"),496104.42)</f>
        <v>496104.42</v>
      </c>
      <c r="O58" s="93">
        <f t="shared" ca="1" si="32"/>
        <v>77.407461382430952</v>
      </c>
      <c r="P58" s="93">
        <f t="shared" ca="1" si="33"/>
        <v>75.92660238751148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376140</v>
      </c>
      <c r="N88" s="155">
        <f t="shared" ca="1" si="49"/>
        <v>256481.04</v>
      </c>
      <c r="O88" s="155">
        <f t="shared" ref="O88:O96" ca="1" si="50">IF(L88&gt;0,N88*100/L88,0)</f>
        <v>68.187653533258896</v>
      </c>
      <c r="P88" s="155">
        <f t="shared" ref="P88:P96" ca="1" si="51">IF(M88&gt;0,N88*100/M88,0)</f>
        <v>68.187653533258896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376140</v>
      </c>
      <c r="N90" s="93">
        <f t="shared" ca="1" si="52"/>
        <v>256481.04</v>
      </c>
      <c r="O90" s="93">
        <f t="shared" ca="1" si="50"/>
        <v>68.187653533258896</v>
      </c>
      <c r="P90" s="93">
        <f t="shared" ca="1" si="51"/>
        <v>68.187653533258896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376140</v>
      </c>
      <c r="N91" s="498">
        <f t="shared" ca="1" si="53"/>
        <v>256481.04</v>
      </c>
      <c r="O91" s="498">
        <f t="shared" ca="1" si="50"/>
        <v>68.187653533258896</v>
      </c>
      <c r="P91" s="498">
        <f t="shared" ca="1" si="51"/>
        <v>68.187653533258896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IFERROR(__xludf.DUMMYFUNCTION("IMPORTRANGE(""https://docs.google.com/spreadsheets/d/1MeEWN-I1oV_STSDYn1IFDPWt_1FKiwhDph83XaGc0o0/edit?usp=sharing"",""งบพรบ!AV85"")"),376140)</f>
        <v>376140</v>
      </c>
      <c r="N93" s="93">
        <f ca="1">IFERROR(__xludf.DUMMYFUNCTION("IMPORTRANGE(""https://docs.google.com/spreadsheets/d/1MeEWN-I1oV_STSDYn1IFDPWt_1FKiwhDph83XaGc0o0/edit?usp=sharing"",""งบพรบ!AX85"")"),256481.04)</f>
        <v>256481.04</v>
      </c>
      <c r="O93" s="93">
        <f t="shared" ca="1" si="50"/>
        <v>68.187653533258896</v>
      </c>
      <c r="P93" s="93">
        <f t="shared" ca="1" si="51"/>
        <v>68.187653533258896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35090</v>
      </c>
      <c r="O165" s="155">
        <f t="shared" ref="O165:O173" ca="1" si="85">IF(L165&gt;0,N165*100/L165,0)</f>
        <v>166.69833729216151</v>
      </c>
      <c r="P165" s="155">
        <f t="shared" ref="P165:P173" ca="1" si="86">IF(M165&gt;0,N165*100/M165,0)</f>
        <v>95.848128926522804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35090</v>
      </c>
      <c r="O167" s="93">
        <f t="shared" ca="1" si="85"/>
        <v>166.69833729216151</v>
      </c>
      <c r="P167" s="93">
        <f t="shared" ca="1" si="86"/>
        <v>95.848128926522804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35090</v>
      </c>
      <c r="O168" s="498">
        <f t="shared" ca="1" si="85"/>
        <v>166.69833729216151</v>
      </c>
      <c r="P168" s="498">
        <f t="shared" ca="1" si="86"/>
        <v>95.848128926522804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IFERROR(__xludf.DUMMYFUNCTION("IMPORTRANGE(""https://docs.google.com/spreadsheets/d/1MeEWN-I1oV_STSDYn1IFDPWt_1FKiwhDph83XaGc0o0/edit?usp=sharing"",""งบพรบ!CL85"")"),35090)</f>
        <v>35090</v>
      </c>
      <c r="O170" s="93">
        <f t="shared" ca="1" si="85"/>
        <v>166.69833729216151</v>
      </c>
      <c r="P170" s="93">
        <f t="shared" ca="1" si="86"/>
        <v>95.848128926522804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182100</v>
      </c>
      <c r="N181" s="155">
        <f t="shared" ca="1" si="92"/>
        <v>74870</v>
      </c>
      <c r="O181" s="155">
        <f t="shared" ref="O181:O189" ca="1" si="93">IF(L181&gt;0,N181*100/L181,0)</f>
        <v>41.114772103239979</v>
      </c>
      <c r="P181" s="155">
        <f t="shared" ref="P181:P189" ca="1" si="94">IF(M181&gt;0,N181*100/M181,0)</f>
        <v>41.114772103239979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182100</v>
      </c>
      <c r="N183" s="93">
        <f t="shared" ca="1" si="95"/>
        <v>74870</v>
      </c>
      <c r="O183" s="93">
        <f t="shared" ca="1" si="93"/>
        <v>41.114772103239979</v>
      </c>
      <c r="P183" s="93">
        <f t="shared" ca="1" si="94"/>
        <v>41.114772103239979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182100</v>
      </c>
      <c r="N184" s="498">
        <f t="shared" ca="1" si="96"/>
        <v>74870</v>
      </c>
      <c r="O184" s="498">
        <f t="shared" ca="1" si="93"/>
        <v>41.114772103239979</v>
      </c>
      <c r="P184" s="498">
        <f t="shared" ca="1" si="94"/>
        <v>41.114772103239979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IFERROR(__xludf.DUMMYFUNCTION("IMPORTRANGE(""https://docs.google.com/spreadsheets/d/1MeEWN-I1oV_STSDYn1IFDPWt_1FKiwhDph83XaGc0o0/edit?usp=sharing"",""งบพรบ!CT85"")"),182100)</f>
        <v>182100</v>
      </c>
      <c r="N186" s="93">
        <f ca="1">IFERROR(__xludf.DUMMYFUNCTION("IMPORTRANGE(""https://docs.google.com/spreadsheets/d/1MeEWN-I1oV_STSDYn1IFDPWt_1FKiwhDph83XaGc0o0/edit?usp=sharing"",""งบพรบ!CV85"")"),74870)</f>
        <v>74870</v>
      </c>
      <c r="O186" s="93">
        <f t="shared" ca="1" si="93"/>
        <v>41.114772103239979</v>
      </c>
      <c r="P186" s="93">
        <f t="shared" ca="1" si="94"/>
        <v>41.114772103239979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133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133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4500</v>
      </c>
      <c r="O217" s="155">
        <f ca="1">IF(L217&gt;0,N217*100/L217,0)</f>
        <v>63.380281690140848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2500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2000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12800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23100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23100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23100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IFERROR(__xludf.DUMMYFUNCTION("IMPORTRANGE(""https://docs.google.com/spreadsheets/d/1MeEWN-I1oV_STSDYn1IFDPWt_1FKiwhDph83XaGc0o0/edit?usp=sharing"",""งบพรบ!DD85"")"),23100)</f>
        <v>23100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784</v>
      </c>
      <c r="K327" s="446">
        <f ca="1">IF(I327&gt;0,J327*100/I327,0)</f>
        <v>156.80000000000001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98079.360000000001</v>
      </c>
      <c r="O328" s="155">
        <f t="shared" ref="O328:O336" ca="1" si="150">IF(L328&gt;0,N328*100/L328,0)</f>
        <v>61.685132075471699</v>
      </c>
      <c r="P328" s="155">
        <f t="shared" ref="P328:P336" ca="1" si="151">IF(M328&gt;0,N328*100/M328,0)</f>
        <v>60.73025386996904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98079.360000000001</v>
      </c>
      <c r="O330" s="93">
        <f t="shared" ca="1" si="150"/>
        <v>61.685132075471699</v>
      </c>
      <c r="P330" s="93">
        <f t="shared" ca="1" si="151"/>
        <v>60.73025386996904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161500</v>
      </c>
      <c r="N331" s="498">
        <f t="shared" ca="1" si="153"/>
        <v>98079.360000000001</v>
      </c>
      <c r="O331" s="498">
        <f t="shared" ca="1" si="150"/>
        <v>61.685132075471699</v>
      </c>
      <c r="P331" s="498">
        <f t="shared" ca="1" si="151"/>
        <v>60.73025386996904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IFERROR(__xludf.DUMMYFUNCTION("IMPORTRANGE(""https://docs.google.com/spreadsheets/d/1MeEWN-I1oV_STSDYn1IFDPWt_1FKiwhDph83XaGc0o0/edit?usp=sharing"",""งบพรบ!ER85"")"),161500)</f>
        <v>161500</v>
      </c>
      <c r="N333" s="93">
        <f ca="1">IFERROR(__xludf.DUMMYFUNCTION("IMPORTRANGE(""https://docs.google.com/spreadsheets/d/1MeEWN-I1oV_STSDYn1IFDPWt_1FKiwhDph83XaGc0o0/edit?usp=sharing"",""งบพรบ!ET85"")"),98079.36)</f>
        <v>98079.360000000001</v>
      </c>
      <c r="O333" s="93">
        <f t="shared" ca="1" si="150"/>
        <v>61.685132075471699</v>
      </c>
      <c r="P333" s="93">
        <f t="shared" ca="1" si="151"/>
        <v>60.73025386996904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IFERROR(__xludf.DUMMYFUNCTION("IMPORTRANGE(""https://docs.google.com/spreadsheets/d/1kVcqe37tkHyjCSG3S0O1AXqVkqjo8mSIZil3BcpIysc/edit?usp=sharing"",""ศูนย์!D85"")"),711)</f>
        <v>711</v>
      </c>
      <c r="K338" s="498">
        <f ca="1">IF(I338&gt;0,J338*100/I338,0)</f>
        <v>142.19999999999999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619700</v>
      </c>
      <c r="N345" s="155">
        <f t="shared" ca="1" si="155"/>
        <v>398024.59</v>
      </c>
      <c r="O345" s="155">
        <f t="shared" ref="O345:O353" ca="1" si="156">IF(L345&gt;0,N345*100/L345,0)</f>
        <v>64.228592867516539</v>
      </c>
      <c r="P345" s="155">
        <f t="shared" ref="P345:P353" ca="1" si="157">IF(M345&gt;0,N345*100/M345,0)</f>
        <v>64.228592867516539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619700</v>
      </c>
      <c r="N347" s="93">
        <f t="shared" ca="1" si="158"/>
        <v>398024.59</v>
      </c>
      <c r="O347" s="93">
        <f t="shared" ca="1" si="156"/>
        <v>64.228592867516539</v>
      </c>
      <c r="P347" s="93">
        <f t="shared" ca="1" si="157"/>
        <v>64.228592867516539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573700</v>
      </c>
      <c r="N348" s="498">
        <f t="shared" ca="1" si="159"/>
        <v>352024.59</v>
      </c>
      <c r="O348" s="498">
        <f t="shared" ca="1" si="156"/>
        <v>61.360395677183199</v>
      </c>
      <c r="P348" s="498">
        <f t="shared" ca="1" si="157"/>
        <v>61.360395677183199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IFERROR(__xludf.DUMMYFUNCTION("IMPORTRANGE(""https://docs.google.com/spreadsheets/d/1MeEWN-I1oV_STSDYn1IFDPWt_1FKiwhDph83XaGc0o0/edit?usp=sharing"",""งบพรบ!FB85"")"),573700)</f>
        <v>573700</v>
      </c>
      <c r="N350" s="93">
        <f ca="1">IFERROR(__xludf.DUMMYFUNCTION("IMPORTRANGE(""https://docs.google.com/spreadsheets/d/1MeEWN-I1oV_STSDYn1IFDPWt_1FKiwhDph83XaGc0o0/edit?usp=sharing"",""งบพรบ!FD85"")"),352024.59)</f>
        <v>352024.59</v>
      </c>
      <c r="O350" s="93">
        <f t="shared" ca="1" si="156"/>
        <v>61.360395677183199</v>
      </c>
      <c r="P350" s="93">
        <f t="shared" ca="1" si="157"/>
        <v>61.360395677183199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36</v>
      </c>
      <c r="K355" s="466">
        <f ca="1">IF(I355&gt;0,J355*100/I355,0)</f>
        <v>60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IFERROR(__xludf.DUMMYFUNCTION("IMPORTRANGE(""https://docs.google.com/spreadsheets/d/1XWAQStnk-4SwqDmLtmXYiTMKHgktTP8We1SCoS47DrQ/edit?usp=sharing"",""จัดที่ดิน!W85"")"),74)</f>
        <v>74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IFERROR(__xludf.DUMMYFUNCTION("IMPORTRANGE(""https://docs.google.com/spreadsheets/d/1XWAQStnk-4SwqDmLtmXYiTMKHgktTP8We1SCoS47DrQ/edit?usp=sharing"",""จัดที่ดิน!X85"")"),441.33)</f>
        <v>441.33</v>
      </c>
      <c r="K359" s="498">
        <f t="shared" ca="1" si="161"/>
        <v>98.073333333333338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IFERROR(__xludf.DUMMYFUNCTION("IMPORTRANGE(""https://docs.google.com/spreadsheets/d/1XWAQStnk-4SwqDmLtmXYiTMKHgktTP8We1SCoS47DrQ/edit?usp=sharing"",""จัดที่ดิน!Y85"")"),50)</f>
        <v>50</v>
      </c>
      <c r="K360" s="498">
        <f t="shared" ca="1" si="161"/>
        <v>83.333333333333329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IFERROR(__xludf.DUMMYFUNCTION("IMPORTRANGE(""https://docs.google.com/spreadsheets/d/1XWAQStnk-4SwqDmLtmXYiTMKHgktTP8We1SCoS47DrQ/edit?usp=sharing"",""จัดที่ดิน!Z85"")"),251.88)</f>
        <v>251.88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IFERROR(__xludf.DUMMYFUNCTION("IMPORTRANGE(""https://docs.google.com/spreadsheets/d/1XWAQStnk-4SwqDmLtmXYiTMKHgktTP8We1SCoS47DrQ/edit?usp=sharing"",""จัดที่ดิน!AA85"")"),36)</f>
        <v>36</v>
      </c>
      <c r="K362" s="498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IFERROR(__xludf.DUMMYFUNCTION("IMPORTRANGE(""https://docs.google.com/spreadsheets/d/1XWAQStnk-4SwqDmLtmXYiTMKHgktTP8We1SCoS47DrQ/edit?usp=sharing"",""จัดที่ดิน!AB85"")"),187.69)</f>
        <v>187.69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97</v>
      </c>
      <c r="K364" s="480">
        <f t="shared" ca="1" si="161"/>
        <v>88.181818181818187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17</v>
      </c>
      <c r="K365" s="492">
        <f t="shared" ca="1" si="161"/>
        <v>56.666666666666664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IFERROR(__xludf.DUMMYFUNCTION("IMPORTRANGE(""https://docs.google.com/spreadsheets/d/1XWAQStnk-4SwqDmLtmXYiTMKHgktTP8We1SCoS47DrQ/edit?usp=sharing"",""จัดที่ดิน!E85"")"),47)</f>
        <v>47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IFERROR(__xludf.DUMMYFUNCTION("IMPORTRANGE(""https://docs.google.com/spreadsheets/d/1XWAQStnk-4SwqDmLtmXYiTMKHgktTP8We1SCoS47DrQ/edit?usp=sharing"",""จัดที่ดิน!F85"")"),295.94)</f>
        <v>295.94</v>
      </c>
      <c r="K369" s="498">
        <f t="shared" ca="1" si="163"/>
        <v>98.646666666666661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IFERROR(__xludf.DUMMYFUNCTION("IMPORTRANGE(""https://docs.google.com/spreadsheets/d/1XWAQStnk-4SwqDmLtmXYiTMKHgktTP8We1SCoS47DrQ/edit?usp=sharing"",""จัดที่ดิน!G85"")"),32)</f>
        <v>32</v>
      </c>
      <c r="K370" s="498">
        <f t="shared" ca="1" si="163"/>
        <v>106.66666666666667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IFERROR(__xludf.DUMMYFUNCTION("IMPORTRANGE(""https://docs.google.com/spreadsheets/d/1XWAQStnk-4SwqDmLtmXYiTMKHgktTP8We1SCoS47DrQ/edit?usp=sharing"",""จัดที่ดิน!H85"")"),186.6)</f>
        <v>186.6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IFERROR(__xludf.DUMMYFUNCTION("IMPORTRANGE(""https://docs.google.com/spreadsheets/d/1XWAQStnk-4SwqDmLtmXYiTMKHgktTP8We1SCoS47DrQ/edit?usp=sharing"",""จัดที่ดิน!I85"")"),17)</f>
        <v>17</v>
      </c>
      <c r="K372" s="498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IFERROR(__xludf.DUMMYFUNCTION("IMPORTRANGE(""https://docs.google.com/spreadsheets/d/1XWAQStnk-4SwqDmLtmXYiTMKHgktTP8We1SCoS47DrQ/edit?usp=sharing"",""จัดที่ดิน!J85"")"),113.42)</f>
        <v>113.42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80</v>
      </c>
      <c r="K374" s="492">
        <f t="shared" ca="1" si="163"/>
        <v>100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IFERROR(__xludf.DUMMYFUNCTION("IMPORTRANGE(""https://docs.google.com/spreadsheets/d/1XWAQStnk-4SwqDmLtmXYiTMKHgktTP8We1SCoS47DrQ/edit?usp=sharing"",""จัดที่ดิน!AH85"")"),27)</f>
        <v>27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IFERROR(__xludf.DUMMYFUNCTION("IMPORTRANGE(""https://docs.google.com/spreadsheets/d/1XWAQStnk-4SwqDmLtmXYiTMKHgktTP8We1SCoS47DrQ/edit?usp=sharing"",""จัดที่ดิน!AI85"")"),145.39)</f>
        <v>145.38999999999999</v>
      </c>
      <c r="K378" s="498">
        <f t="shared" ca="1" si="164"/>
        <v>96.926666666666648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IFERROR(__xludf.DUMMYFUNCTION("IMPORTRANGE(""https://docs.google.com/spreadsheets/d/1XWAQStnk-4SwqDmLtmXYiTMKHgktTP8We1SCoS47DrQ/edit?usp=sharing"",""จัดที่ดิน!AJ85"")"),97)</f>
        <v>97</v>
      </c>
      <c r="K379" s="498">
        <f t="shared" ca="1" si="164"/>
        <v>121.25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IFERROR(__xludf.DUMMYFUNCTION("IMPORTRANGE(""https://docs.google.com/spreadsheets/d/1XWAQStnk-4SwqDmLtmXYiTMKHgktTP8We1SCoS47DrQ/edit?usp=sharing"",""จัดที่ดิน!AK85"")"),1252.97)</f>
        <v>1252.97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IFERROR(__xludf.DUMMYFUNCTION("IMPORTRANGE(""https://docs.google.com/spreadsheets/d/1XWAQStnk-4SwqDmLtmXYiTMKHgktTP8We1SCoS47DrQ/edit?usp=sharing"",""จัดที่ดิน!AL85"")"),80)</f>
        <v>80</v>
      </c>
      <c r="K381" s="498">
        <f t="shared" ca="1" si="164"/>
        <v>100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IFERROR(__xludf.DUMMYFUNCTION("IMPORTRANGE(""https://docs.google.com/spreadsheets/d/1XWAQStnk-4SwqDmLtmXYiTMKHgktTP8We1SCoS47DrQ/edit?usp=sharing"",""จัดที่ดิน!AM85"")"),886.54)</f>
        <v>886.54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458627.85</v>
      </c>
      <c r="O414" s="553">
        <f ca="1">IF(L414&gt;0,N414*100/L414,0)</f>
        <v>26.978457956514731</v>
      </c>
      <c r="P414" s="553">
        <f ca="1">IF(M414&gt;0,N414*100/M414,0)</f>
        <v>26.978457956514731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42003.18</v>
      </c>
      <c r="O419" s="155">
        <f t="shared" ref="O419:O424" ca="1" si="185">IF(L419&gt;0,N419*100/L419,0)</f>
        <v>63.105739182692311</v>
      </c>
      <c r="P419" s="155">
        <f t="shared" ref="P419:P424" ca="1" si="186">IF(M419&gt;0,N419*100/M419,0)</f>
        <v>63.105739182692311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42003.18</v>
      </c>
      <c r="O421" s="93">
        <f t="shared" ca="1" si="185"/>
        <v>63.105739182692311</v>
      </c>
      <c r="P421" s="93">
        <f t="shared" ca="1" si="186"/>
        <v>63.105739182692311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42003.18</v>
      </c>
      <c r="O422" s="498">
        <f t="shared" ca="1" si="185"/>
        <v>63.105739182692311</v>
      </c>
      <c r="P422" s="498">
        <f t="shared" ca="1" si="186"/>
        <v>63.105739182692311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42003.18</v>
      </c>
      <c r="O424" s="93">
        <f t="shared" ca="1" si="185"/>
        <v>63.105739182692311</v>
      </c>
      <c r="P424" s="93">
        <f t="shared" ca="1" si="186"/>
        <v>63.105739182692311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283994.71999999997</v>
      </c>
      <c r="O467" s="195">
        <f t="shared" ref="O467:O472" ca="1" si="207">IF(L467&gt;0,N467*100/L467,0)</f>
        <v>24.212872620870517</v>
      </c>
      <c r="P467" s="195">
        <f t="shared" ref="P467:P472" ca="1" si="208">IF(M467&gt;0,N467*100/M467,0)</f>
        <v>24.212872620870517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283994.71999999997</v>
      </c>
      <c r="O469" s="93">
        <f t="shared" ca="1" si="207"/>
        <v>24.212872620870517</v>
      </c>
      <c r="P469" s="93">
        <f t="shared" ca="1" si="208"/>
        <v>24.212872620870517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283994.71999999997</v>
      </c>
      <c r="O470" s="498">
        <f t="shared" ca="1" si="207"/>
        <v>24.212872620870517</v>
      </c>
      <c r="P470" s="498">
        <f t="shared" ca="1" si="208"/>
        <v>24.212872620870517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283994.71999999997</v>
      </c>
      <c r="O472" s="93">
        <f t="shared" ca="1" si="207"/>
        <v>24.212872620870517</v>
      </c>
      <c r="P472" s="93">
        <f t="shared" ca="1" si="208"/>
        <v>24.212872620870517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91000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31509.72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4663</v>
      </c>
      <c r="K592" s="676">
        <f t="shared" ref="K592:K594" ca="1" si="254">IF(I592&gt;0,J592*100/I592,0)</f>
        <v>86.134123927479621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4663</v>
      </c>
      <c r="K593" s="412">
        <f t="shared" ca="1" si="254"/>
        <v>86.134123927479621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384</v>
      </c>
      <c r="K594" s="412">
        <f t="shared" ca="1" si="254"/>
        <v>75.739644970414204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2183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192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1928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171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255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2480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192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1</v>
      </c>
      <c r="K628" s="741">
        <f ca="1">IF(I628&gt;0,J628*100/I628,0)</f>
        <v>14.285714285714286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53162.95</v>
      </c>
      <c r="O629" s="195">
        <f t="shared" ref="O629:O634" ca="1" si="264">IF(L629&gt;0,N629*100/L629,0)</f>
        <v>32.406552880219444</v>
      </c>
      <c r="P629" s="195">
        <f t="shared" ref="P629:P634" ca="1" si="265">IF(M629&gt;0,N629*100/M629,0)</f>
        <v>32.406552880219444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53162.95</v>
      </c>
      <c r="O631" s="93">
        <f t="shared" ca="1" si="264"/>
        <v>32.406552880219444</v>
      </c>
      <c r="P631" s="93">
        <f t="shared" ca="1" si="265"/>
        <v>32.406552880219444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53162.95</v>
      </c>
      <c r="O632" s="498">
        <f t="shared" ca="1" si="264"/>
        <v>32.406552880219444</v>
      </c>
      <c r="P632" s="498">
        <f t="shared" ca="1" si="265"/>
        <v>32.406552880219444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53162.95</v>
      </c>
      <c r="O634" s="93">
        <f t="shared" ca="1" si="264"/>
        <v>32.406552880219444</v>
      </c>
      <c r="P634" s="93">
        <f t="shared" ca="1" si="265"/>
        <v>32.406552880219444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53162.95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IFERROR(__xludf.DUMMYFUNCTION("IMPORTRANGE(""https://docs.google.com/spreadsheets/d/1XWAQStnk-4SwqDmLtmXYiTMKHgktTP8We1SCoS47DrQ/edit?usp=sharing"",""จัดที่ดิน!AS85"")"),2)</f>
        <v>2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IFERROR(__xludf.DUMMYFUNCTION("IMPORTRANGE(""https://docs.google.com/spreadsheets/d/1XWAQStnk-4SwqDmLtmXYiTMKHgktTP8We1SCoS47DrQ/edit?usp=sharing"",""จัดที่ดิน!AT85"")"),0.21)</f>
        <v>0.21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IFERROR(__xludf.DUMMYFUNCTION("IMPORTRANGE(""https://docs.google.com/spreadsheets/d/1XWAQStnk-4SwqDmLtmXYiTMKHgktTP8We1SCoS47DrQ/edit?usp=sharing"",""จัดที่ดิน!AY85"")"),1)</f>
        <v>1</v>
      </c>
      <c r="K651" s="163">
        <f t="shared" ca="1" si="271"/>
        <v>14.285714285714286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IFERROR(__xludf.DUMMYFUNCTION("IMPORTRANGE(""https://docs.google.com/spreadsheets/d/1XWAQStnk-4SwqDmLtmXYiTMKHgktTP8We1SCoS47DrQ/edit?usp=sharing"",""จัดที่ดิน!AZ85"")"),2)</f>
        <v>2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IFERROR(__xludf.DUMMYFUNCTION("IMPORTRANGE(""https://docs.google.com/spreadsheets/d/19vJNZY_5yjcGF2XGBMNZRCAIB0Kwfpjp8YEOfu-bneM/edit?usp=sharing"",""งานกองทุน!F85"")"),835502.64)</f>
        <v>835502.64</v>
      </c>
      <c r="K821" s="498">
        <f t="shared" ref="K821:K828" ca="1" si="335">IF(I821&gt;0,J821*100/I821,0)</f>
        <v>68.57561872371943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IFERROR(__xludf.DUMMYFUNCTION("IMPORTRANGE(""https://docs.google.com/spreadsheets/d/19vJNZY_5yjcGF2XGBMNZRCAIB0Kwfpjp8YEOfu-bneM/edit?usp=sharing"",""งานกองทุน!E85"")"),82)</f>
        <v>82</v>
      </c>
      <c r="K822" s="498">
        <f t="shared" ca="1" si="335"/>
        <v>67.213114754098356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IFERROR(__xludf.DUMMYFUNCTION("IMPORTRANGE(""https://docs.google.com/spreadsheets/d/19vJNZY_5yjcGF2XGBMNZRCAIB0Kwfpjp8YEOfu-bneM/edit?usp=sharing"",""งานกองทุน!K85"")"),452764.52)</f>
        <v>452764.52</v>
      </c>
      <c r="K823" s="498">
        <f t="shared" ca="1" si="335"/>
        <v>22.117740493025288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IFERROR(__xludf.DUMMYFUNCTION("IMPORTRANGE(""https://docs.google.com/spreadsheets/d/19vJNZY_5yjcGF2XGBMNZRCAIB0Kwfpjp8YEOfu-bneM/edit?usp=sharing"",""งานกองทุน!J85"")"),55)</f>
        <v>55</v>
      </c>
      <c r="K824" s="498">
        <f t="shared" ca="1" si="335"/>
        <v>44.354838709677416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7BEA-8084-4BA2-BA15-E4B3B868A8F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352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5383051</v>
      </c>
      <c r="N8" s="22">
        <f t="shared" ca="1" si="0"/>
        <v>4211437.3600000003</v>
      </c>
      <c r="O8" s="22">
        <f t="shared" ref="O8:O16" ca="1" si="1">IF(L8&gt;0,N8*100/L8,0)</f>
        <v>79.988052609996856</v>
      </c>
      <c r="P8" s="22">
        <f t="shared" ref="P8:P16" ca="1" si="2">IF(M8&gt;0,N8*100/M8,0)</f>
        <v>78.235137657064755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5383051</v>
      </c>
      <c r="N10" s="30">
        <f t="shared" ca="1" si="3"/>
        <v>4211437.3600000003</v>
      </c>
      <c r="O10" s="30">
        <f t="shared" ca="1" si="1"/>
        <v>79.988052609996856</v>
      </c>
      <c r="P10" s="30">
        <f t="shared" ca="1" si="2"/>
        <v>78.235137657064755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5178351</v>
      </c>
      <c r="N11" s="498">
        <f t="shared" ca="1" si="4"/>
        <v>4040737.3600000003</v>
      </c>
      <c r="O11" s="498">
        <f t="shared" ca="1" si="1"/>
        <v>79.317502433562623</v>
      </c>
      <c r="P11" s="498">
        <f t="shared" ca="1" si="2"/>
        <v>78.031353224221391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5178351</v>
      </c>
      <c r="N13" s="93">
        <f t="shared" ca="1" si="5"/>
        <v>4040737.3600000003</v>
      </c>
      <c r="O13" s="93">
        <f t="shared" ca="1" si="1"/>
        <v>79.317502433562623</v>
      </c>
      <c r="P13" s="93">
        <f t="shared" ca="1" si="2"/>
        <v>78.031353224221391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204700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83.390327308255991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204700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83.390327308255991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3500698</v>
      </c>
      <c r="N18" s="22">
        <f t="shared" ca="1" si="8"/>
        <v>2759506.66</v>
      </c>
      <c r="O18" s="22">
        <f t="shared" ref="O18:O26" ca="1" si="9">IF(L18&gt;0,N18*100/L18,0)</f>
        <v>81.576320309335955</v>
      </c>
      <c r="P18" s="22">
        <f t="shared" ref="P18:P26" ca="1" si="10">IF(M18&gt;0,N18*100/M18,0)</f>
        <v>78.827327007356814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3500698</v>
      </c>
      <c r="N20" s="30">
        <f t="shared" ca="1" si="11"/>
        <v>2759506.66</v>
      </c>
      <c r="O20" s="30">
        <f t="shared" ca="1" si="9"/>
        <v>81.576320309335955</v>
      </c>
      <c r="P20" s="30">
        <f t="shared" ca="1" si="10"/>
        <v>78.827327007356814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3295998</v>
      </c>
      <c r="N21" s="498">
        <f t="shared" ca="1" si="12"/>
        <v>2588806.66</v>
      </c>
      <c r="O21" s="498">
        <f t="shared" ca="1" si="9"/>
        <v>80.597212977462846</v>
      </c>
      <c r="P21" s="498">
        <f t="shared" ca="1" si="10"/>
        <v>78.54393904365233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3295998</v>
      </c>
      <c r="N23" s="93">
        <f t="shared" ca="1" si="13"/>
        <v>2588806.66</v>
      </c>
      <c r="O23" s="93">
        <f t="shared" ca="1" si="9"/>
        <v>80.597212977462846</v>
      </c>
      <c r="P23" s="93">
        <f t="shared" ca="1" si="10"/>
        <v>78.54393904365233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204700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83.390327308255991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204700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83.390327308255991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1451930.7</v>
      </c>
      <c r="O28" s="22">
        <f t="shared" ref="O28:O37" ca="1" si="17">IF(L28&gt;0,N28*100/L28,0)</f>
        <v>77.133816027068249</v>
      </c>
      <c r="P28" s="22">
        <f t="shared" ref="P28:P37" ca="1" si="18">IF(M28&gt;0,N28*100/M28,0)</f>
        <v>77.133816027068249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1451930.7</v>
      </c>
      <c r="O30" s="30">
        <f t="shared" ca="1" si="17"/>
        <v>77.133816027068249</v>
      </c>
      <c r="P30" s="30">
        <f t="shared" ca="1" si="18"/>
        <v>77.133816027068249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1451930.7</v>
      </c>
      <c r="O31" s="498">
        <f t="shared" ca="1" si="17"/>
        <v>77.133816027068249</v>
      </c>
      <c r="P31" s="498">
        <f t="shared" ca="1" si="18"/>
        <v>77.133816027068249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1451930.7</v>
      </c>
      <c r="O33" s="93">
        <f t="shared" ca="1" si="17"/>
        <v>77.133816027068249</v>
      </c>
      <c r="P33" s="93">
        <f t="shared" ca="1" si="18"/>
        <v>77.133816027068249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3382730</v>
      </c>
      <c r="M37" s="858">
        <f t="shared" ca="1" si="24"/>
        <v>3500698</v>
      </c>
      <c r="N37" s="858">
        <f t="shared" ca="1" si="24"/>
        <v>2759506.66</v>
      </c>
      <c r="O37" s="858">
        <f t="shared" ca="1" si="17"/>
        <v>81.576320309335955</v>
      </c>
      <c r="P37" s="858">
        <f t="shared" ca="1" si="18"/>
        <v>78.827327007356814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605368</v>
      </c>
      <c r="N41" s="85">
        <f t="shared" ca="1" si="25"/>
        <v>527937</v>
      </c>
      <c r="O41" s="85">
        <f t="shared" ref="O41:O49" ca="1" si="26">IF(L41&gt;0,N41*100/L41,0)</f>
        <v>89.359681787406899</v>
      </c>
      <c r="P41" s="85">
        <f t="shared" ref="P41:P49" ca="1" si="27">IF(M41&gt;0,N41*100/M41,0)</f>
        <v>87.209267751186061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605368</v>
      </c>
      <c r="N43" s="92">
        <f t="shared" ca="1" si="28"/>
        <v>527937</v>
      </c>
      <c r="O43" s="92">
        <f t="shared" ca="1" si="26"/>
        <v>89.359681787406899</v>
      </c>
      <c r="P43" s="92">
        <f t="shared" ca="1" si="27"/>
        <v>87.209267751186061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605368</v>
      </c>
      <c r="N44" s="498">
        <f t="shared" ca="1" si="29"/>
        <v>527937</v>
      </c>
      <c r="O44" s="498">
        <f t="shared" ca="1" si="26"/>
        <v>89.359681787406899</v>
      </c>
      <c r="P44" s="498">
        <f t="shared" ca="1" si="27"/>
        <v>87.209267751186061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IFERROR(__xludf.DUMMYFUNCTION("IMPORTRANGE(""https://docs.google.com/spreadsheets/d/1MeEWN-I1oV_STSDYn1IFDPWt_1FKiwhDph83XaGc0o0/edit?usp=sharing"",""งบพรบ!R86"")"),605368)</f>
        <v>605368</v>
      </c>
      <c r="N46" s="93">
        <f ca="1">IFERROR(__xludf.DUMMYFUNCTION("IMPORTRANGE(""https://docs.google.com/spreadsheets/d/1MeEWN-I1oV_STSDYn1IFDPWt_1FKiwhDph83XaGc0o0/edit?usp=sharing"",""งบพรบ!T86"")"),527937)</f>
        <v>527937</v>
      </c>
      <c r="O46" s="93">
        <f t="shared" ca="1" si="26"/>
        <v>89.359681787406899</v>
      </c>
      <c r="P46" s="93">
        <f t="shared" ca="1" si="27"/>
        <v>87.209267751186061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714700</v>
      </c>
      <c r="N53" s="116">
        <f t="shared" ca="1" si="31"/>
        <v>561984.21</v>
      </c>
      <c r="O53" s="116">
        <f t="shared" ref="O53:O61" ca="1" si="32">IF(L53&gt;0,N53*100/L53,0)</f>
        <v>79.5223164001698</v>
      </c>
      <c r="P53" s="116">
        <f t="shared" ref="P53:P61" ca="1" si="33">IF(M53&gt;0,N53*100/M53,0)</f>
        <v>78.632182734014265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714700</v>
      </c>
      <c r="N55" s="123">
        <f t="shared" ca="1" si="34"/>
        <v>561984.21</v>
      </c>
      <c r="O55" s="123">
        <f t="shared" ca="1" si="32"/>
        <v>79.5223164001698</v>
      </c>
      <c r="P55" s="123">
        <f t="shared" ca="1" si="33"/>
        <v>78.632182734014265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684800</v>
      </c>
      <c r="N56" s="498">
        <f t="shared" ca="1" si="35"/>
        <v>532084.21</v>
      </c>
      <c r="O56" s="498">
        <f t="shared" ca="1" si="32"/>
        <v>78.617643321513</v>
      </c>
      <c r="P56" s="498">
        <f t="shared" ca="1" si="33"/>
        <v>77.699212908878508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IFERROR(__xludf.DUMMYFUNCTION("IMPORTRANGE(""https://docs.google.com/spreadsheets/d/1MeEWN-I1oV_STSDYn1IFDPWt_1FKiwhDph83XaGc0o0/edit?usp=sharing"",""งบพรบ!AB86"")"),684800)</f>
        <v>684800</v>
      </c>
      <c r="N58" s="93">
        <f ca="1">IFERROR(__xludf.DUMMYFUNCTION("IMPORTRANGE(""https://docs.google.com/spreadsheets/d/1MeEWN-I1oV_STSDYn1IFDPWt_1FKiwhDph83XaGc0o0/edit?usp=sharing"",""งบพรบ!AD86"")"),532084.21)</f>
        <v>532084.21</v>
      </c>
      <c r="O58" s="93">
        <f t="shared" ca="1" si="32"/>
        <v>78.617643321513</v>
      </c>
      <c r="P58" s="93">
        <f t="shared" ca="1" si="33"/>
        <v>77.699212908878508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IFERROR(__xludf.DUMMYFUNCTION("IMPORTRANGE(""https://docs.google.com/spreadsheets/d/1MeEWN-I1oV_STSDYn1IFDPWt_1FKiwhDph83XaGc0o0/edit?usp=sharing"",""งบพรบ!AV86"")"),31200)</f>
        <v>31200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543555</v>
      </c>
      <c r="N132" s="155">
        <f t="shared" ca="1" si="69"/>
        <v>436489</v>
      </c>
      <c r="O132" s="155">
        <f t="shared" ref="O132:O140" ca="1" si="70">IF(L132&gt;0,N132*100/L132,0)</f>
        <v>80.302637267617811</v>
      </c>
      <c r="P132" s="155">
        <f t="shared" ref="P132:P140" ca="1" si="71">IF(M132&gt;0,N132*100/M132,0)</f>
        <v>80.302637267617811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543555</v>
      </c>
      <c r="N134" s="93">
        <f t="shared" ca="1" si="72"/>
        <v>436489</v>
      </c>
      <c r="O134" s="93">
        <f t="shared" ca="1" si="70"/>
        <v>80.302637267617811</v>
      </c>
      <c r="P134" s="93">
        <f t="shared" ca="1" si="71"/>
        <v>80.302637267617811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440555</v>
      </c>
      <c r="N135" s="498">
        <f t="shared" ca="1" si="73"/>
        <v>333489</v>
      </c>
      <c r="O135" s="498">
        <f t="shared" ca="1" si="70"/>
        <v>75.697472506270501</v>
      </c>
      <c r="P135" s="498">
        <f t="shared" ca="1" si="71"/>
        <v>75.697472506270501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IFERROR(__xludf.DUMMYFUNCTION("IMPORTRANGE(""https://docs.google.com/spreadsheets/d/1MeEWN-I1oV_STSDYn1IFDPWt_1FKiwhDph83XaGc0o0/edit?usp=sharing"",""งบพรบ!BP86"")"),440555)</f>
        <v>440555</v>
      </c>
      <c r="N137" s="93">
        <f ca="1">IFERROR(__xludf.DUMMYFUNCTION("IMPORTRANGE(""https://docs.google.com/spreadsheets/d/1MeEWN-I1oV_STSDYn1IFDPWt_1FKiwhDph83XaGc0o0/edit?usp=sharing"",""งบพรบ!BR86"")"),333489)</f>
        <v>333489</v>
      </c>
      <c r="O137" s="93">
        <f t="shared" ca="1" si="70"/>
        <v>75.697472506270501</v>
      </c>
      <c r="P137" s="93">
        <f t="shared" ca="1" si="71"/>
        <v>75.697472506270501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44625</v>
      </c>
      <c r="O165" s="155">
        <f t="shared" ref="O165:O173" ca="1" si="85">IF(L165&gt;0,N165*100/L165,0)</f>
        <v>185.43527945148557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44625</v>
      </c>
      <c r="O167" s="93">
        <f t="shared" ca="1" si="85"/>
        <v>185.43527945148557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44625</v>
      </c>
      <c r="O168" s="498">
        <f t="shared" ca="1" si="85"/>
        <v>185.43527945148557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IFERROR(__xludf.DUMMYFUNCTION("IMPORTRANGE(""https://docs.google.com/spreadsheets/d/1MeEWN-I1oV_STSDYn1IFDPWt_1FKiwhDph83XaGc0o0/edit?usp=sharing"",""งบพรบ!CL86"")"),44625)</f>
        <v>44625</v>
      </c>
      <c r="O170" s="93">
        <f t="shared" ca="1" si="85"/>
        <v>185.43527945148557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195840</v>
      </c>
      <c r="N181" s="155">
        <f t="shared" ca="1" si="92"/>
        <v>165800</v>
      </c>
      <c r="O181" s="155">
        <f t="shared" ref="O181:O189" ca="1" si="93">IF(L181&gt;0,N181*100/L181,0)</f>
        <v>93.990929705215422</v>
      </c>
      <c r="P181" s="155">
        <f t="shared" ref="P181:P189" ca="1" si="94">IF(M181&gt;0,N181*100/M181,0)</f>
        <v>84.660947712418306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195840</v>
      </c>
      <c r="N183" s="93">
        <f t="shared" ca="1" si="95"/>
        <v>165800</v>
      </c>
      <c r="O183" s="93">
        <f t="shared" ca="1" si="93"/>
        <v>93.990929705215422</v>
      </c>
      <c r="P183" s="93">
        <f t="shared" ca="1" si="94"/>
        <v>84.660947712418306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195840</v>
      </c>
      <c r="N184" s="498">
        <f t="shared" ca="1" si="96"/>
        <v>165800</v>
      </c>
      <c r="O184" s="498">
        <f t="shared" ca="1" si="93"/>
        <v>93.990929705215422</v>
      </c>
      <c r="P184" s="498">
        <f t="shared" ca="1" si="94"/>
        <v>84.660947712418306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IFERROR(__xludf.DUMMYFUNCTION("IMPORTRANGE(""https://docs.google.com/spreadsheets/d/1MeEWN-I1oV_STSDYn1IFDPWt_1FKiwhDph83XaGc0o0/edit?usp=sharing"",""งบพรบ!CT86"")"),195840)</f>
        <v>195840</v>
      </c>
      <c r="N186" s="93">
        <f ca="1">IFERROR(__xludf.DUMMYFUNCTION("IMPORTRANGE(""https://docs.google.com/spreadsheets/d/1MeEWN-I1oV_STSDYn1IFDPWt_1FKiwhDph83XaGc0o0/edit?usp=sharing"",""งบพรบ!CV86"")"),165800)</f>
        <v>165800</v>
      </c>
      <c r="O186" s="93">
        <f t="shared" ca="1" si="93"/>
        <v>93.990929705215422</v>
      </c>
      <c r="P186" s="93">
        <f t="shared" ca="1" si="94"/>
        <v>84.660947712418306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65000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20000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91500</v>
      </c>
      <c r="O209" s="155">
        <f ca="1">IF(L209&gt;0,N209*100/L209,0)</f>
        <v>93.367346938775512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35000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7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IFERROR(__xludf.DUMMYFUNCTION("IMPORTRANGE(""https://docs.google.com/spreadsheets/d/1MeEWN-I1oV_STSDYn1IFDPWt_1FKiwhDph83XaGc0o0/edit?usp=sharing"",""งบพรบ!DD86"")"),25000)</f>
        <v>25000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81140</v>
      </c>
      <c r="O298" s="155">
        <f t="shared" ref="O298:O306" ca="1" si="136">IF(L298&gt;0,N298*100/L298,0)</f>
        <v>98.470873786407765</v>
      </c>
      <c r="P298" s="155">
        <f t="shared" ref="P298:P306" ca="1" si="137">IF(M298&gt;0,N298*100/M298,0)</f>
        <v>98.470873786407765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81140</v>
      </c>
      <c r="O300" s="93">
        <f t="shared" ca="1" si="136"/>
        <v>98.470873786407765</v>
      </c>
      <c r="P300" s="93">
        <f t="shared" ca="1" si="137"/>
        <v>98.470873786407765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81140</v>
      </c>
      <c r="O301" s="498">
        <f t="shared" ca="1" si="136"/>
        <v>98.470873786407765</v>
      </c>
      <c r="P301" s="498">
        <f t="shared" ca="1" si="137"/>
        <v>98.470873786407765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IFERROR(__xludf.DUMMYFUNCTION("IMPORTRANGE(""https://docs.google.com/spreadsheets/d/1MeEWN-I1oV_STSDYn1IFDPWt_1FKiwhDph83XaGc0o0/edit?usp=sharing"",""งบพรบ!DZ86"")"),81140)</f>
        <v>81140</v>
      </c>
      <c r="O303" s="93">
        <f t="shared" ca="1" si="136"/>
        <v>98.470873786407765</v>
      </c>
      <c r="P303" s="93">
        <f t="shared" ca="1" si="137"/>
        <v>98.470873786407765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330000</v>
      </c>
      <c r="N315" s="155">
        <f t="shared" ca="1" si="143"/>
        <v>211292</v>
      </c>
      <c r="O315" s="155">
        <f t="shared" ref="O315:O323" ca="1" si="144">IF(L315&gt;0,N315*100/L315,0)</f>
        <v>71.382432432432438</v>
      </c>
      <c r="P315" s="155">
        <f t="shared" ref="P315:P323" ca="1" si="145">IF(M315&gt;0,N315*100/M315,0)</f>
        <v>64.027878787878791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330000</v>
      </c>
      <c r="N317" s="93">
        <f t="shared" ca="1" si="146"/>
        <v>211292</v>
      </c>
      <c r="O317" s="93">
        <f t="shared" ca="1" si="144"/>
        <v>71.382432432432438</v>
      </c>
      <c r="P317" s="93">
        <f t="shared" ca="1" si="145"/>
        <v>64.027878787878791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296000</v>
      </c>
      <c r="N318" s="498">
        <f t="shared" ca="1" si="147"/>
        <v>211292</v>
      </c>
      <c r="O318" s="498">
        <f t="shared" ca="1" si="144"/>
        <v>71.382432432432438</v>
      </c>
      <c r="P318" s="498">
        <f t="shared" ca="1" si="145"/>
        <v>71.382432432432438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IFERROR(__xludf.DUMMYFUNCTION("IMPORTRANGE(""https://docs.google.com/spreadsheets/d/1MeEWN-I1oV_STSDYn1IFDPWt_1FKiwhDph83XaGc0o0/edit?usp=sharing"",""งบพรบ!EH86"")"),296000)</f>
        <v>296000</v>
      </c>
      <c r="N320" s="93">
        <f ca="1">IFERROR(__xludf.DUMMYFUNCTION("IMPORTRANGE(""https://docs.google.com/spreadsheets/d/1MeEWN-I1oV_STSDYn1IFDPWt_1FKiwhDph83XaGc0o0/edit?usp=sharing"",""งบพรบ!EJ86"")"),211292)</f>
        <v>211292</v>
      </c>
      <c r="O320" s="93">
        <f t="shared" ca="1" si="144"/>
        <v>71.382432432432438</v>
      </c>
      <c r="P320" s="93">
        <f t="shared" ca="1" si="145"/>
        <v>71.382432432432438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34000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IFERROR(__xludf.DUMMYFUNCTION("IMPORTRANGE(""https://docs.google.com/spreadsheets/d/1MeEWN-I1oV_STSDYn1IFDPWt_1FKiwhDph83XaGc0o0/edit?usp=sharing"",""งบพรบ!EI86"")"),34000)</f>
        <v>34000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3225</v>
      </c>
      <c r="K327" s="446">
        <f ca="1">IF(I327&gt;0,J327*100/I327,0)</f>
        <v>248.07692307692307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116582</v>
      </c>
      <c r="O328" s="155">
        <f t="shared" ref="O328:O336" ca="1" si="150">IF(L328&gt;0,N328*100/L328,0)</f>
        <v>69.394047619047626</v>
      </c>
      <c r="P328" s="155">
        <f t="shared" ref="P328:P336" ca="1" si="151">IF(M328&gt;0,N328*100/M328,0)</f>
        <v>68.376539589442814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116582</v>
      </c>
      <c r="O330" s="93">
        <f t="shared" ca="1" si="150"/>
        <v>69.394047619047626</v>
      </c>
      <c r="P330" s="93">
        <f t="shared" ca="1" si="151"/>
        <v>68.376539589442814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116582</v>
      </c>
      <c r="O331" s="498">
        <f t="shared" ca="1" si="150"/>
        <v>69.394047619047626</v>
      </c>
      <c r="P331" s="498">
        <f t="shared" ca="1" si="151"/>
        <v>68.376539589442814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IFERROR(__xludf.DUMMYFUNCTION("IMPORTRANGE(""https://docs.google.com/spreadsheets/d/1MeEWN-I1oV_STSDYn1IFDPWt_1FKiwhDph83XaGc0o0/edit?usp=sharing"",""งบพรบ!ER86"")"),170500)</f>
        <v>170500</v>
      </c>
      <c r="N333" s="93">
        <f ca="1">IFERROR(__xludf.DUMMYFUNCTION("IMPORTRANGE(""https://docs.google.com/spreadsheets/d/1MeEWN-I1oV_STSDYn1IFDPWt_1FKiwhDph83XaGc0o0/edit?usp=sharing"",""งบพรบ!ET86"")"),116582)</f>
        <v>116582</v>
      </c>
      <c r="O333" s="93">
        <f t="shared" ca="1" si="150"/>
        <v>69.394047619047626</v>
      </c>
      <c r="P333" s="93">
        <f t="shared" ca="1" si="151"/>
        <v>68.376539589442814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IFERROR(__xludf.DUMMYFUNCTION("IMPORTRANGE(""https://docs.google.com/spreadsheets/d/1kVcqe37tkHyjCSG3S0O1AXqVkqjo8mSIZil3BcpIysc/edit?usp=sharing"",""ศูนย์!D86"")"),3063)</f>
        <v>3063</v>
      </c>
      <c r="K338" s="498">
        <f ca="1">IF(I338&gt;0,J338*100/I338,0)</f>
        <v>235.61538461538461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IFERROR(__xludf.DUMMYFUNCTION("IMPORTRANGE(""https://docs.google.com/spreadsheets/d/1kVcqe37tkHyjCSG3S0O1AXqVkqjo8mSIZil3BcpIysc/edit?usp=sharing"",""ศูนย์!E86"")"),2)</f>
        <v>2</v>
      </c>
      <c r="K340" s="498">
        <f ca="1">IF(I340&gt;0,J340*100/I340,0)</f>
        <v>40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IFERROR(__xludf.DUMMYFUNCTION("IMPORTRANGE(""https://docs.google.com/spreadsheets/d/1kVcqe37tkHyjCSG3S0O1AXqVkqjo8mSIZil3BcpIysc/edit?usp=sharing"",""ศูนย์!F86"")"),129)</f>
        <v>129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757510</v>
      </c>
      <c r="N345" s="155">
        <f t="shared" ca="1" si="155"/>
        <v>585907.44999999995</v>
      </c>
      <c r="O345" s="155">
        <f t="shared" ref="O345:O353" ca="1" si="156">IF(L345&gt;0,N345*100/L345,0)</f>
        <v>79.325686086026451</v>
      </c>
      <c r="P345" s="155">
        <f t="shared" ref="P345:P353" ca="1" si="157">IF(M345&gt;0,N345*100/M345,0)</f>
        <v>77.346497075946189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757510</v>
      </c>
      <c r="N347" s="93">
        <f t="shared" ca="1" si="158"/>
        <v>585907.44999999995</v>
      </c>
      <c r="O347" s="93">
        <f t="shared" ca="1" si="156"/>
        <v>79.325686086026451</v>
      </c>
      <c r="P347" s="93">
        <f t="shared" ca="1" si="157"/>
        <v>77.346497075946189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719710</v>
      </c>
      <c r="N348" s="498">
        <f t="shared" ca="1" si="159"/>
        <v>548107.44999999995</v>
      </c>
      <c r="O348" s="498">
        <f t="shared" ca="1" si="156"/>
        <v>78.210563490817762</v>
      </c>
      <c r="P348" s="498">
        <f t="shared" ca="1" si="157"/>
        <v>76.15670895221686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IFERROR(__xludf.DUMMYFUNCTION("IMPORTRANGE(""https://docs.google.com/spreadsheets/d/1MeEWN-I1oV_STSDYn1IFDPWt_1FKiwhDph83XaGc0o0/edit?usp=sharing"",""งบพรบ!FB86"")"),719710)</f>
        <v>719710</v>
      </c>
      <c r="N350" s="93">
        <f ca="1">IFERROR(__xludf.DUMMYFUNCTION("IMPORTRANGE(""https://docs.google.com/spreadsheets/d/1MeEWN-I1oV_STSDYn1IFDPWt_1FKiwhDph83XaGc0o0/edit?usp=sharing"",""งบพรบ!FD86"")"),548107.45)</f>
        <v>548107.44999999995</v>
      </c>
      <c r="O350" s="93">
        <f t="shared" ca="1" si="156"/>
        <v>78.210563490817762</v>
      </c>
      <c r="P350" s="93">
        <f t="shared" ca="1" si="157"/>
        <v>76.15670895221686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IFERROR(__xludf.DUMMYFUNCTION("IMPORTRANGE(""https://docs.google.com/spreadsheets/d/1XWAQStnk-4SwqDmLtmXYiTMKHgktTP8We1SCoS47DrQ/edit?usp=sharing"",""จัดที่ดิน!W86"")"),206)</f>
        <v>206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IFERROR(__xludf.DUMMYFUNCTION("IMPORTRANGE(""https://docs.google.com/spreadsheets/d/1XWAQStnk-4SwqDmLtmXYiTMKHgktTP8We1SCoS47DrQ/edit?usp=sharing"",""จัดที่ดิน!X86"")"),1518.72)</f>
        <v>1518.72</v>
      </c>
      <c r="K359" s="498">
        <f t="shared" ca="1" si="161"/>
        <v>108.48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IFERROR(__xludf.DUMMYFUNCTION("IMPORTRANGE(""https://docs.google.com/spreadsheets/d/1XWAQStnk-4SwqDmLtmXYiTMKHgktTP8We1SCoS47DrQ/edit?usp=sharing"",""จัดที่ดิน!Y86"")"),105)</f>
        <v>105</v>
      </c>
      <c r="K360" s="498">
        <f t="shared" ca="1" si="161"/>
        <v>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IFERROR(__xludf.DUMMYFUNCTION("IMPORTRANGE(""https://docs.google.com/spreadsheets/d/1XWAQStnk-4SwqDmLtmXYiTMKHgktTP8We1SCoS47DrQ/edit?usp=sharing"",""จัดที่ดิน!Z86"")"),786.78)</f>
        <v>786.78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309</v>
      </c>
      <c r="K364" s="480">
        <f t="shared" ca="1" si="161"/>
        <v>106.55172413793103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IFERROR(__xludf.DUMMYFUNCTION("IMPORTRANGE(""https://docs.google.com/spreadsheets/d/1XWAQStnk-4SwqDmLtmXYiTMKHgktTP8We1SCoS47DrQ/edit?usp=sharing"",""จัดที่ดิน!E86"")"),61)</f>
        <v>61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IFERROR(__xludf.DUMMYFUNCTION("IMPORTRANGE(""https://docs.google.com/spreadsheets/d/1XWAQStnk-4SwqDmLtmXYiTMKHgktTP8We1SCoS47DrQ/edit?usp=sharing"",""จัดที่ดิน!F86"")"),444.24)</f>
        <v>444.24</v>
      </c>
      <c r="K369" s="498">
        <f t="shared" ca="1" si="163"/>
        <v>111.06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IFERROR(__xludf.DUMMYFUNCTION("IMPORTRANGE(""https://docs.google.com/spreadsheets/d/1XWAQStnk-4SwqDmLtmXYiTMKHgktTP8We1SCoS47DrQ/edit?usp=sharing"",""จัดที่ดิน!G86"")"),63)</f>
        <v>63</v>
      </c>
      <c r="K370" s="498">
        <f t="shared" ca="1" si="163"/>
        <v>157.5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IFERROR(__xludf.DUMMYFUNCTION("IMPORTRANGE(""https://docs.google.com/spreadsheets/d/1XWAQStnk-4SwqDmLtmXYiTMKHgktTP8We1SCoS47DrQ/edit?usp=sharing"",""จัดที่ดิน!H86"")"),451.95)</f>
        <v>451.95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263</v>
      </c>
      <c r="K374" s="492">
        <f t="shared" ca="1" si="163"/>
        <v>105.2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IFERROR(__xludf.DUMMYFUNCTION("IMPORTRANGE(""https://docs.google.com/spreadsheets/d/1XWAQStnk-4SwqDmLtmXYiTMKHgktTP8We1SCoS47DrQ/edit?usp=sharing"",""จัดที่ดิน!AH86"")"),145)</f>
        <v>145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IFERROR(__xludf.DUMMYFUNCTION("IMPORTRANGE(""https://docs.google.com/spreadsheets/d/1XWAQStnk-4SwqDmLtmXYiTMKHgktTP8We1SCoS47DrQ/edit?usp=sharing"",""จัดที่ดิน!AI86"")"),1074.48)</f>
        <v>1074.48</v>
      </c>
      <c r="K378" s="498">
        <f t="shared" ca="1" si="164"/>
        <v>107.44799999999999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IFERROR(__xludf.DUMMYFUNCTION("IMPORTRANGE(""https://docs.google.com/spreadsheets/d/1XWAQStnk-4SwqDmLtmXYiTMKHgktTP8We1SCoS47DrQ/edit?usp=sharing"",""จัดที่ดิน!AJ86"")"),278)</f>
        <v>278</v>
      </c>
      <c r="K379" s="498">
        <f t="shared" ca="1" si="164"/>
        <v>111.2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IFERROR(__xludf.DUMMYFUNCTION("IMPORTRANGE(""https://docs.google.com/spreadsheets/d/1XWAQStnk-4SwqDmLtmXYiTMKHgktTP8We1SCoS47DrQ/edit?usp=sharing"",""จัดที่ดิน!AK86"")"),3125.17)</f>
        <v>3125.17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IFERROR(__xludf.DUMMYFUNCTION("IMPORTRANGE(""https://docs.google.com/spreadsheets/d/1XWAQStnk-4SwqDmLtmXYiTMKHgktTP8We1SCoS47DrQ/edit?usp=sharing"",""จัดที่ดิน!AL86"")"),263)</f>
        <v>263</v>
      </c>
      <c r="K381" s="498">
        <f t="shared" ca="1" si="164"/>
        <v>105.2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IFERROR(__xludf.DUMMYFUNCTION("IMPORTRANGE(""https://docs.google.com/spreadsheets/d/1XWAQStnk-4SwqDmLtmXYiTMKHgktTP8We1SCoS47DrQ/edit?usp=sharing"",""จัดที่ดิน!AM86"")"),2996.62)</f>
        <v>2996.62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IFERROR(__xludf.DUMMYFUNCTION("IMPORTRANGE(""https://docs.google.com/spreadsheets/d/1XWAQStnk-4SwqDmLtmXYiTMKHgktTP8We1SCoS47DrQ/edit?usp=sharing"",""จัดที่ดิน!AP86"")"),12)</f>
        <v>12</v>
      </c>
      <c r="K385" s="506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1451930.7</v>
      </c>
      <c r="O414" s="553">
        <f ca="1">IF(L414&gt;0,N414*100/L414,0)</f>
        <v>77.133816027068249</v>
      </c>
      <c r="P414" s="553">
        <f ca="1">IF(M414&gt;0,N414*100/M414,0)</f>
        <v>77.133816027068249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77580</v>
      </c>
      <c r="O419" s="155">
        <f t="shared" ref="O419:O424" ca="1" si="185">IF(L419&gt;0,N419*100/L419,0)</f>
        <v>98.627002288329521</v>
      </c>
      <c r="P419" s="155">
        <f t="shared" ref="P419:P424" ca="1" si="186">IF(M419&gt;0,N419*100/M419,0)</f>
        <v>98.627002288329521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77580</v>
      </c>
      <c r="O421" s="93">
        <f t="shared" ca="1" si="185"/>
        <v>98.627002288329521</v>
      </c>
      <c r="P421" s="93">
        <f t="shared" ca="1" si="186"/>
        <v>98.627002288329521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77580</v>
      </c>
      <c r="O422" s="498">
        <f t="shared" ca="1" si="185"/>
        <v>98.627002288329521</v>
      </c>
      <c r="P422" s="498">
        <f t="shared" ca="1" si="186"/>
        <v>98.627002288329521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77580</v>
      </c>
      <c r="O424" s="93">
        <f t="shared" ca="1" si="185"/>
        <v>98.627002288329521</v>
      </c>
      <c r="P424" s="93">
        <f t="shared" ca="1" si="186"/>
        <v>98.627002288329521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29180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198830</v>
      </c>
      <c r="O444" s="195">
        <f t="shared" ref="O444:O449" ca="1" si="198">IF(L444&gt;0,N444*100/L444,0)</f>
        <v>35.786537077033834</v>
      </c>
      <c r="P444" s="195">
        <f t="shared" ref="P444:P449" ca="1" si="199">IF(M444&gt;0,N444*100/M444,0)</f>
        <v>35.786537077033834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198830</v>
      </c>
      <c r="O446" s="93">
        <f t="shared" ca="1" si="198"/>
        <v>35.786537077033834</v>
      </c>
      <c r="P446" s="93">
        <f t="shared" ca="1" si="199"/>
        <v>35.786537077033834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198830</v>
      </c>
      <c r="O447" s="498">
        <f t="shared" ca="1" si="198"/>
        <v>35.786537077033834</v>
      </c>
      <c r="P447" s="498">
        <f t="shared" ca="1" si="199"/>
        <v>35.786537077033834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198830</v>
      </c>
      <c r="O449" s="93">
        <f t="shared" ca="1" si="198"/>
        <v>35.786537077033834</v>
      </c>
      <c r="P449" s="93">
        <f t="shared" ca="1" si="199"/>
        <v>35.786537077033834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90580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29050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200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183913</v>
      </c>
      <c r="O467" s="195">
        <f t="shared" ref="O467:O472" ca="1" si="207">IF(L467&gt;0,N467*100/L467,0)</f>
        <v>96.855958669285826</v>
      </c>
      <c r="P467" s="195">
        <f t="shared" ref="P467:P472" ca="1" si="208">IF(M467&gt;0,N467*100/M467,0)</f>
        <v>96.855958669285826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183913</v>
      </c>
      <c r="O469" s="93">
        <f t="shared" ca="1" si="207"/>
        <v>96.855958669285826</v>
      </c>
      <c r="P469" s="93">
        <f t="shared" ca="1" si="208"/>
        <v>96.855958669285826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183913</v>
      </c>
      <c r="O470" s="498">
        <f t="shared" ca="1" si="207"/>
        <v>96.855958669285826</v>
      </c>
      <c r="P470" s="498">
        <f t="shared" ca="1" si="208"/>
        <v>96.855958669285826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183913</v>
      </c>
      <c r="O472" s="93">
        <f t="shared" ca="1" si="207"/>
        <v>96.855958669285826</v>
      </c>
      <c r="P472" s="93">
        <f t="shared" ca="1" si="208"/>
        <v>96.855958669285826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128000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14770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122320</v>
      </c>
      <c r="O523" s="195">
        <f t="shared" ref="O523:O528" ca="1" si="227">IF(L523&gt;0,N523*100/L523,0)</f>
        <v>42.331118493909194</v>
      </c>
      <c r="P523" s="195">
        <f t="shared" ref="P523:P528" ca="1" si="228">IF(M523&gt;0,N523*100/M523,0)</f>
        <v>42.331118493909194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122320</v>
      </c>
      <c r="O525" s="93">
        <f t="shared" ca="1" si="227"/>
        <v>42.331118493909194</v>
      </c>
      <c r="P525" s="93">
        <f t="shared" ca="1" si="228"/>
        <v>42.331118493909194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122320</v>
      </c>
      <c r="O526" s="498">
        <f t="shared" ca="1" si="227"/>
        <v>42.331118493909194</v>
      </c>
      <c r="P526" s="498">
        <f t="shared" ca="1" si="228"/>
        <v>42.331118493909194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122320</v>
      </c>
      <c r="O528" s="93">
        <f t="shared" ca="1" si="227"/>
        <v>42.331118493909194</v>
      </c>
      <c r="P528" s="93">
        <f t="shared" ca="1" si="228"/>
        <v>42.331118493909194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16120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31554</v>
      </c>
      <c r="K543" s="687">
        <f t="shared" ca="1" si="234"/>
        <v>97.19689502217841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658066.69999999995</v>
      </c>
      <c r="O544" s="155">
        <f t="shared" ref="O544:O549" ca="1" si="237">IF(L544&gt;0,N544*100/L544,0)</f>
        <v>169.43233048829154</v>
      </c>
      <c r="P544" s="155">
        <f t="shared" ref="P544:P549" ca="1" si="238">IF(M544&gt;0,N544*100/M544,0)</f>
        <v>169.43233048829154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658066.69999999995</v>
      </c>
      <c r="O546" s="93">
        <f t="shared" ca="1" si="237"/>
        <v>169.43233048829154</v>
      </c>
      <c r="P546" s="93">
        <f t="shared" ca="1" si="238"/>
        <v>169.43233048829154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658066.69999999995</v>
      </c>
      <c r="O547" s="498">
        <f t="shared" ca="1" si="237"/>
        <v>169.43233048829154</v>
      </c>
      <c r="P547" s="498">
        <f t="shared" ca="1" si="238"/>
        <v>169.43233048829154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658066.69999999995</v>
      </c>
      <c r="O549" s="93">
        <f t="shared" ca="1" si="237"/>
        <v>169.43233048829154</v>
      </c>
      <c r="P549" s="93">
        <f t="shared" ca="1" si="238"/>
        <v>169.43233048829154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91000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205435.7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361631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31554</v>
      </c>
      <c r="K559" s="676">
        <f t="shared" ref="K559:K561" ca="1" si="246">IF(I559&gt;0,J559*100/I559,0)</f>
        <v>97.19689502217841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31554</v>
      </c>
      <c r="K576" s="412">
        <f t="shared" ref="K576:K577" ca="1" si="251">IF(I576&gt;0,J576*100/I576,0)</f>
        <v>97.19689502217841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3962</v>
      </c>
      <c r="K577" s="412">
        <f t="shared" ca="1" si="251"/>
        <v>97.226993865030678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30675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3856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15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864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864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414.26</v>
      </c>
      <c r="K592" s="676">
        <f t="shared" ref="K592:K594" ca="1" si="254">IF(I592&gt;0,J592*100/I592,0)</f>
        <v>100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414.26</v>
      </c>
      <c r="K593" s="412">
        <f t="shared" ca="1" si="254"/>
        <v>100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47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413.26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46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413.26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46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203080</v>
      </c>
      <c r="O629" s="195">
        <f t="shared" ref="O629:O634" ca="1" si="264">IF(L629&gt;0,N629*100/L629,0)</f>
        <v>55.146569632455773</v>
      </c>
      <c r="P629" s="195">
        <f t="shared" ref="P629:P634" ca="1" si="265">IF(M629&gt;0,N629*100/M629,0)</f>
        <v>55.146569632455773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203080</v>
      </c>
      <c r="O631" s="93">
        <f t="shared" ca="1" si="264"/>
        <v>55.146569632455773</v>
      </c>
      <c r="P631" s="93">
        <f t="shared" ca="1" si="265"/>
        <v>55.146569632455773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203080</v>
      </c>
      <c r="O632" s="498">
        <f t="shared" ca="1" si="264"/>
        <v>55.146569632455773</v>
      </c>
      <c r="P632" s="498">
        <f t="shared" ca="1" si="265"/>
        <v>55.146569632455773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203080</v>
      </c>
      <c r="O634" s="93">
        <f t="shared" ca="1" si="264"/>
        <v>55.146569632455773</v>
      </c>
      <c r="P634" s="93">
        <f t="shared" ca="1" si="265"/>
        <v>55.146569632455773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91000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112080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IFERROR(__xludf.DUMMYFUNCTION("IMPORTRANGE(""https://docs.google.com/spreadsheets/d/1XWAQStnk-4SwqDmLtmXYiTMKHgktTP8We1SCoS47DrQ/edit?usp=sharing"",""จัดที่ดิน!AV86"")"),28.26)</f>
        <v>28.26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IFERROR(__xludf.DUMMYFUNCTION("IMPORTRANGE(""https://docs.google.com/spreadsheets/d/1XWAQStnk-4SwqDmLtmXYiTMKHgktTP8We1SCoS47DrQ/edit?usp=sharing"",""จัดที่ดิน!AZ86"")"),15)</f>
        <v>15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8141</v>
      </c>
      <c r="O655" s="195">
        <f t="shared" ref="O655:O660" ca="1" si="274">IF(L655&gt;0,N655*100/L655,0)</f>
        <v>64.611111111111114</v>
      </c>
      <c r="P655" s="195">
        <f t="shared" ref="P655:P660" ca="1" si="275">IF(M655&gt;0,N655*100/M655,0)</f>
        <v>64.611111111111114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8141</v>
      </c>
      <c r="O657" s="93">
        <f t="shared" ca="1" si="274"/>
        <v>64.611111111111114</v>
      </c>
      <c r="P657" s="93">
        <f t="shared" ca="1" si="275"/>
        <v>64.611111111111114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8141</v>
      </c>
      <c r="O658" s="498">
        <f t="shared" ca="1" si="274"/>
        <v>64.611111111111114</v>
      </c>
      <c r="P658" s="498">
        <f t="shared" ca="1" si="275"/>
        <v>64.611111111111114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8141</v>
      </c>
      <c r="O660" s="93">
        <f t="shared" ca="1" si="274"/>
        <v>64.611111111111114</v>
      </c>
      <c r="P660" s="93">
        <f t="shared" ca="1" si="275"/>
        <v>64.611111111111114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8141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901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901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346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IFERROR(__xludf.DUMMYFUNCTION("IMPORTRANGE(""https://docs.google.com/spreadsheets/d/19vJNZY_5yjcGF2XGBMNZRCAIB0Kwfpjp8YEOfu-bneM/edit?usp=sharing"",""งานกองทุน!D86"")"),3740270.43)</f>
        <v>3740270.43</v>
      </c>
      <c r="J821" s="270">
        <f ca="1">IFERROR(__xludf.DUMMYFUNCTION("IMPORTRANGE(""https://docs.google.com/spreadsheets/d/19vJNZY_5yjcGF2XGBMNZRCAIB0Kwfpjp8YEOfu-bneM/edit?usp=sharing"",""งานกองทุน!F86"")"),2489007.52)</f>
        <v>2489007.52</v>
      </c>
      <c r="K821" s="498">
        <f t="shared" ref="K821:K828" ca="1" si="335">IF(I821&gt;0,J821*100/I821,0)</f>
        <v>66.546191420709647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IFERROR(__xludf.DUMMYFUNCTION("IMPORTRANGE(""https://docs.google.com/spreadsheets/d/19vJNZY_5yjcGF2XGBMNZRCAIB0Kwfpjp8YEOfu-bneM/edit?usp=sharing"",""งานกองทุน!C86"")"),269)</f>
        <v>269</v>
      </c>
      <c r="J822" s="270">
        <f ca="1">IFERROR(__xludf.DUMMYFUNCTION("IMPORTRANGE(""https://docs.google.com/spreadsheets/d/19vJNZY_5yjcGF2XGBMNZRCAIB0Kwfpjp8YEOfu-bneM/edit?usp=sharing"",""งานกองทุน!E86"")"),213)</f>
        <v>213</v>
      </c>
      <c r="K822" s="498">
        <f t="shared" ca="1" si="335"/>
        <v>79.182156133828997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IFERROR(__xludf.DUMMYFUNCTION("IMPORTRANGE(""https://docs.google.com/spreadsheets/d/19vJNZY_5yjcGF2XGBMNZRCAIB0Kwfpjp8YEOfu-bneM/edit?usp=sharing"",""งานกองทุน!K86"")"),282582.79)</f>
        <v>282582.78999999998</v>
      </c>
      <c r="K823" s="498">
        <f t="shared" ca="1" si="335"/>
        <v>16.747103788033847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IFERROR(__xludf.DUMMYFUNCTION("IMPORTRANGE(""https://docs.google.com/spreadsheets/d/19vJNZY_5yjcGF2XGBMNZRCAIB0Kwfpjp8YEOfu-bneM/edit?usp=sharing"",""งานกองทุน!J86"")"),56)</f>
        <v>56</v>
      </c>
      <c r="K824" s="498">
        <f t="shared" ca="1" si="335"/>
        <v>82.352941176470594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IFERROR(__xludf.DUMMYFUNCTION("IMPORTRANGE(""https://docs.google.com/spreadsheets/d/19vJNZY_5yjcGF2XGBMNZRCAIB0Kwfpjp8YEOfu-bneM/edit?usp=sharing"",""งานกองทุน!U86"")"),2240000)</f>
        <v>2240000</v>
      </c>
      <c r="K827" s="498">
        <f t="shared" ca="1" si="335"/>
        <v>133.33333333333334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IFERROR(__xludf.DUMMYFUNCTION("IMPORTRANGE(""https://docs.google.com/spreadsheets/d/19vJNZY_5yjcGF2XGBMNZRCAIB0Kwfpjp8YEOfu-bneM/edit?usp=sharing"",""งานกองทุน!T86"")"),46)</f>
        <v>46</v>
      </c>
      <c r="K828" s="506">
        <f t="shared" ca="1" si="335"/>
        <v>68.656716417910445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4BCB-4EC2-43A0-89EF-493AE7115AB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2459326</v>
      </c>
      <c r="N8" s="22">
        <f t="shared" ca="1" si="0"/>
        <v>1736761.1300000001</v>
      </c>
      <c r="O8" s="22">
        <f t="shared" ref="O8:O16" ca="1" si="1">IF(L8&gt;0,N8*100/L8,0)</f>
        <v>74.980750566858177</v>
      </c>
      <c r="P8" s="22">
        <f t="shared" ref="P8:P16" ca="1" si="2">IF(M8&gt;0,N8*100/M8,0)</f>
        <v>70.619394500769729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2459326</v>
      </c>
      <c r="N10" s="30">
        <f t="shared" ca="1" si="3"/>
        <v>1736761.1300000001</v>
      </c>
      <c r="O10" s="30">
        <f t="shared" ca="1" si="1"/>
        <v>74.980750566858177</v>
      </c>
      <c r="P10" s="30">
        <f t="shared" ca="1" si="2"/>
        <v>70.619394500769729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2383326</v>
      </c>
      <c r="N11" s="498">
        <f t="shared" ca="1" si="4"/>
        <v>1660761.1300000001</v>
      </c>
      <c r="O11" s="498">
        <f t="shared" ca="1" si="1"/>
        <v>74.131987755080175</v>
      </c>
      <c r="P11" s="498">
        <f t="shared" ca="1" si="2"/>
        <v>69.682499582516201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2383326</v>
      </c>
      <c r="N13" s="93">
        <f t="shared" ca="1" si="5"/>
        <v>1660761.1300000001</v>
      </c>
      <c r="O13" s="93">
        <f t="shared" ca="1" si="1"/>
        <v>74.131987755080175</v>
      </c>
      <c r="P13" s="93">
        <f t="shared" ca="1" si="2"/>
        <v>69.682499582516201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2012240</v>
      </c>
      <c r="N18" s="22">
        <f t="shared" ca="1" si="8"/>
        <v>1381103.83</v>
      </c>
      <c r="O18" s="22">
        <f t="shared" ref="O18:O26" ca="1" si="9">IF(L18&gt;0,N18*100/L18,0)</f>
        <v>73.887824672719205</v>
      </c>
      <c r="P18" s="22">
        <f t="shared" ref="P18:P26" ca="1" si="10">IF(M18&gt;0,N18*100/M18,0)</f>
        <v>68.63514441617302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2012240</v>
      </c>
      <c r="N20" s="30">
        <f t="shared" ca="1" si="11"/>
        <v>1381103.83</v>
      </c>
      <c r="O20" s="30">
        <f t="shared" ca="1" si="9"/>
        <v>73.887824672719205</v>
      </c>
      <c r="P20" s="30">
        <f t="shared" ca="1" si="10"/>
        <v>68.63514441617302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1936240</v>
      </c>
      <c r="N21" s="498">
        <f t="shared" ca="1" si="12"/>
        <v>1305103.83</v>
      </c>
      <c r="O21" s="498">
        <f t="shared" ca="1" si="9"/>
        <v>72.781123584226989</v>
      </c>
      <c r="P21" s="498">
        <f t="shared" ca="1" si="10"/>
        <v>67.404032041482466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1936240</v>
      </c>
      <c r="N23" s="93">
        <f t="shared" ca="1" si="13"/>
        <v>1305103.83</v>
      </c>
      <c r="O23" s="93">
        <f t="shared" ca="1" si="9"/>
        <v>72.781123584226989</v>
      </c>
      <c r="P23" s="93">
        <f t="shared" ca="1" si="10"/>
        <v>67.404032041482466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355657.3</v>
      </c>
      <c r="O28" s="22">
        <f t="shared" ref="O28:O37" ca="1" si="17">IF(L28&gt;0,N28*100/L28,0)</f>
        <v>79.550086560527504</v>
      </c>
      <c r="P28" s="22">
        <f t="shared" ref="P28:P37" ca="1" si="18">IF(M28&gt;0,N28*100/M28,0)</f>
        <v>79.550086560527504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355657.3</v>
      </c>
      <c r="O30" s="30">
        <f t="shared" ca="1" si="17"/>
        <v>79.550086560527504</v>
      </c>
      <c r="P30" s="30">
        <f t="shared" ca="1" si="18"/>
        <v>79.550086560527504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355657.3</v>
      </c>
      <c r="O31" s="498">
        <f t="shared" ca="1" si="17"/>
        <v>79.550086560527504</v>
      </c>
      <c r="P31" s="498">
        <f t="shared" ca="1" si="18"/>
        <v>79.550086560527504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355657.3</v>
      </c>
      <c r="O33" s="93">
        <f t="shared" ca="1" si="17"/>
        <v>79.550086560527504</v>
      </c>
      <c r="P33" s="93">
        <f t="shared" ca="1" si="18"/>
        <v>79.550086560527504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1869190</v>
      </c>
      <c r="M37" s="858">
        <f t="shared" ca="1" si="24"/>
        <v>2012240</v>
      </c>
      <c r="N37" s="858">
        <f t="shared" ca="1" si="24"/>
        <v>1381103.83</v>
      </c>
      <c r="O37" s="858">
        <f t="shared" ca="1" si="17"/>
        <v>73.887824672719205</v>
      </c>
      <c r="P37" s="858">
        <f t="shared" ca="1" si="18"/>
        <v>68.63514441617302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341630</v>
      </c>
      <c r="N41" s="85">
        <f t="shared" ca="1" si="25"/>
        <v>297920</v>
      </c>
      <c r="O41" s="85">
        <f t="shared" ref="O41:O49" ca="1" si="26">IF(L41&gt;0,N41*100/L41,0)</f>
        <v>89.024353802480206</v>
      </c>
      <c r="P41" s="85">
        <f t="shared" ref="P41:P49" ca="1" si="27">IF(M41&gt;0,N41*100/M41,0)</f>
        <v>87.205456195299007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341630</v>
      </c>
      <c r="N43" s="92">
        <f t="shared" ca="1" si="28"/>
        <v>297920</v>
      </c>
      <c r="O43" s="92">
        <f t="shared" ca="1" si="26"/>
        <v>89.024353802480206</v>
      </c>
      <c r="P43" s="92">
        <f t="shared" ca="1" si="27"/>
        <v>87.205456195299007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341630</v>
      </c>
      <c r="N44" s="498">
        <f t="shared" ca="1" si="29"/>
        <v>297920</v>
      </c>
      <c r="O44" s="498">
        <f t="shared" ca="1" si="26"/>
        <v>89.024353802480206</v>
      </c>
      <c r="P44" s="498">
        <f t="shared" ca="1" si="27"/>
        <v>87.205456195299007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IFERROR(__xludf.DUMMYFUNCTION("IMPORTRANGE(""https://docs.google.com/spreadsheets/d/1MeEWN-I1oV_STSDYn1IFDPWt_1FKiwhDph83XaGc0o0/edit?usp=sharing"",""งบพรบ!R87"")"),341630)</f>
        <v>341630</v>
      </c>
      <c r="N46" s="93">
        <f ca="1">IFERROR(__xludf.DUMMYFUNCTION("IMPORTRANGE(""https://docs.google.com/spreadsheets/d/1MeEWN-I1oV_STSDYn1IFDPWt_1FKiwhDph83XaGc0o0/edit?usp=sharing"",""งบพรบ!T87"")"),297920)</f>
        <v>297920</v>
      </c>
      <c r="O46" s="93">
        <f t="shared" ca="1" si="26"/>
        <v>89.024353802480206</v>
      </c>
      <c r="P46" s="93">
        <f t="shared" ca="1" si="27"/>
        <v>87.205456195299007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331000</v>
      </c>
      <c r="N53" s="116">
        <f t="shared" ca="1" si="31"/>
        <v>227344.91</v>
      </c>
      <c r="O53" s="116">
        <f t="shared" ref="O53:O61" ca="1" si="32">IF(L53&gt;0,N53*100/L53,0)</f>
        <v>73.21897262479871</v>
      </c>
      <c r="P53" s="116">
        <f t="shared" ref="P53:P61" ca="1" si="33">IF(M53&gt;0,N53*100/M53,0)</f>
        <v>68.684262839879153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331000</v>
      </c>
      <c r="N55" s="123">
        <f t="shared" ca="1" si="34"/>
        <v>227344.91</v>
      </c>
      <c r="O55" s="123">
        <f t="shared" ca="1" si="32"/>
        <v>73.21897262479871</v>
      </c>
      <c r="P55" s="123">
        <f t="shared" ca="1" si="33"/>
        <v>68.684262839879153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331000</v>
      </c>
      <c r="N56" s="498">
        <f t="shared" ca="1" si="35"/>
        <v>227344.91</v>
      </c>
      <c r="O56" s="498">
        <f t="shared" ca="1" si="32"/>
        <v>73.21897262479871</v>
      </c>
      <c r="P56" s="498">
        <f t="shared" ca="1" si="33"/>
        <v>68.684262839879153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IFERROR(__xludf.DUMMYFUNCTION("IMPORTRANGE(""https://docs.google.com/spreadsheets/d/1MeEWN-I1oV_STSDYn1IFDPWt_1FKiwhDph83XaGc0o0/edit?usp=sharing"",""งบพรบ!AB87"")"),331000)</f>
        <v>331000</v>
      </c>
      <c r="N58" s="93">
        <f ca="1">IFERROR(__xludf.DUMMYFUNCTION("IMPORTRANGE(""https://docs.google.com/spreadsheets/d/1MeEWN-I1oV_STSDYn1IFDPWt_1FKiwhDph83XaGc0o0/edit?usp=sharing"",""งบพรบ!AD87"")"),227344.91)</f>
        <v>227344.91</v>
      </c>
      <c r="O58" s="93">
        <f t="shared" ca="1" si="32"/>
        <v>73.21897262479871</v>
      </c>
      <c r="P58" s="93">
        <f t="shared" ca="1" si="33"/>
        <v>68.684262839879153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462300</v>
      </c>
      <c r="N88" s="155">
        <f t="shared" ca="1" si="49"/>
        <v>265916.46999999997</v>
      </c>
      <c r="O88" s="155">
        <f t="shared" ref="O88:O96" ca="1" si="50">IF(L88&gt;0,N88*100/L88,0)</f>
        <v>57.520326627730903</v>
      </c>
      <c r="P88" s="155">
        <f t="shared" ref="P88:P96" ca="1" si="51">IF(M88&gt;0,N88*100/M88,0)</f>
        <v>57.520326627730903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462300</v>
      </c>
      <c r="N90" s="93">
        <f t="shared" ca="1" si="52"/>
        <v>265916.46999999997</v>
      </c>
      <c r="O90" s="93">
        <f t="shared" ca="1" si="50"/>
        <v>57.520326627730903</v>
      </c>
      <c r="P90" s="93">
        <f t="shared" ca="1" si="51"/>
        <v>57.520326627730903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462300</v>
      </c>
      <c r="N91" s="498">
        <f t="shared" ca="1" si="53"/>
        <v>265916.46999999997</v>
      </c>
      <c r="O91" s="498">
        <f t="shared" ca="1" si="50"/>
        <v>57.520326627730903</v>
      </c>
      <c r="P91" s="498">
        <f t="shared" ca="1" si="51"/>
        <v>57.520326627730903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IFERROR(__xludf.DUMMYFUNCTION("IMPORTRANGE(""https://docs.google.com/spreadsheets/d/1MeEWN-I1oV_STSDYn1IFDPWt_1FKiwhDph83XaGc0o0/edit?usp=sharing"",""งบพรบ!AV87"")"),462300)</f>
        <v>462300</v>
      </c>
      <c r="N93" s="93">
        <f ca="1">IFERROR(__xludf.DUMMYFUNCTION("IMPORTRANGE(""https://docs.google.com/spreadsheets/d/1MeEWN-I1oV_STSDYn1IFDPWt_1FKiwhDph83XaGc0o0/edit?usp=sharing"",""งบพรบ!AX87"")"),265916.47)</f>
        <v>265916.46999999997</v>
      </c>
      <c r="O93" s="93">
        <f t="shared" ca="1" si="50"/>
        <v>57.520326627730903</v>
      </c>
      <c r="P93" s="93">
        <f t="shared" ca="1" si="51"/>
        <v>57.520326627730903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38200</v>
      </c>
      <c r="N181" s="155">
        <f t="shared" ca="1" si="92"/>
        <v>30805</v>
      </c>
      <c r="O181" s="155">
        <f t="shared" ref="O181:O189" ca="1" si="93">IF(L181&gt;0,N181*100/L181,0)</f>
        <v>80.641361256544499</v>
      </c>
      <c r="P181" s="155">
        <f t="shared" ref="P181:P189" ca="1" si="94">IF(M181&gt;0,N181*100/M181,0)</f>
        <v>80.641361256544499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38200</v>
      </c>
      <c r="N183" s="93">
        <f t="shared" ca="1" si="95"/>
        <v>30805</v>
      </c>
      <c r="O183" s="93">
        <f t="shared" ca="1" si="93"/>
        <v>80.641361256544499</v>
      </c>
      <c r="P183" s="93">
        <f t="shared" ca="1" si="94"/>
        <v>80.641361256544499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38200</v>
      </c>
      <c r="N184" s="498">
        <f t="shared" ca="1" si="96"/>
        <v>30805</v>
      </c>
      <c r="O184" s="498">
        <f t="shared" ca="1" si="93"/>
        <v>80.641361256544499</v>
      </c>
      <c r="P184" s="498">
        <f t="shared" ca="1" si="94"/>
        <v>80.641361256544499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IFERROR(__xludf.DUMMYFUNCTION("IMPORTRANGE(""https://docs.google.com/spreadsheets/d/1MeEWN-I1oV_STSDYn1IFDPWt_1FKiwhDph83XaGc0o0/edit?usp=sharing"",""งบพรบ!CT87"")"),38200)</f>
        <v>38200</v>
      </c>
      <c r="N186" s="93">
        <f ca="1">IFERROR(__xludf.DUMMYFUNCTION("IMPORTRANGE(""https://docs.google.com/spreadsheets/d/1MeEWN-I1oV_STSDYn1IFDPWt_1FKiwhDph83XaGc0o0/edit?usp=sharing"",""งบพรบ!CV87"")"),30805)</f>
        <v>30805</v>
      </c>
      <c r="O186" s="93">
        <f t="shared" ca="1" si="93"/>
        <v>80.641361256544499</v>
      </c>
      <c r="P186" s="93">
        <f t="shared" ca="1" si="94"/>
        <v>80.641361256544499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1220</v>
      </c>
      <c r="O191" s="155">
        <f ca="1">IF(L191&gt;0,N191*100/L191,0)</f>
        <v>20.333333333333332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6400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3585</v>
      </c>
      <c r="O217" s="155">
        <f ca="1">IF(L217&gt;0,N217*100/L217,0)</f>
        <v>57.822580645161288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585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6400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6400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IFERROR(__xludf.DUMMYFUNCTION("IMPORTRANGE(""https://docs.google.com/spreadsheets/d/1MeEWN-I1oV_STSDYn1IFDPWt_1FKiwhDph83XaGc0o0/edit?usp=sharing"",""งบพรบ!DD87"")"),25000)</f>
        <v>25000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234</v>
      </c>
      <c r="K327" s="446">
        <f ca="1">IF(I327&gt;0,J327*100/I327,0)</f>
        <v>117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106093</v>
      </c>
      <c r="O328" s="155">
        <f t="shared" ref="O328:O336" ca="1" si="150">IF(L328&gt;0,N328*100/L328,0)</f>
        <v>67.575159235668792</v>
      </c>
      <c r="P328" s="155">
        <f t="shared" ref="P328:P336" ca="1" si="151">IF(M328&gt;0,N328*100/M328,0)</f>
        <v>66.51598746081504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106093</v>
      </c>
      <c r="O330" s="93">
        <f t="shared" ca="1" si="150"/>
        <v>67.575159235668792</v>
      </c>
      <c r="P330" s="93">
        <f t="shared" ca="1" si="151"/>
        <v>66.51598746081504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106093</v>
      </c>
      <c r="O331" s="498">
        <f t="shared" ca="1" si="150"/>
        <v>67.575159235668792</v>
      </c>
      <c r="P331" s="498">
        <f t="shared" ca="1" si="151"/>
        <v>66.51598746081504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IFERROR(__xludf.DUMMYFUNCTION("IMPORTRANGE(""https://docs.google.com/spreadsheets/d/1MeEWN-I1oV_STSDYn1IFDPWt_1FKiwhDph83XaGc0o0/edit?usp=sharing"",""งบพรบ!ER87"")"),159500)</f>
        <v>159500</v>
      </c>
      <c r="N333" s="93">
        <f ca="1">IFERROR(__xludf.DUMMYFUNCTION("IMPORTRANGE(""https://docs.google.com/spreadsheets/d/1MeEWN-I1oV_STSDYn1IFDPWt_1FKiwhDph83XaGc0o0/edit?usp=sharing"",""งบพรบ!ET87"")"),106093)</f>
        <v>106093</v>
      </c>
      <c r="O333" s="93">
        <f t="shared" ca="1" si="150"/>
        <v>67.575159235668792</v>
      </c>
      <c r="P333" s="93">
        <f t="shared" ca="1" si="151"/>
        <v>66.51598746081504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902">
        <f ca="1">IFERROR(__xludf.DUMMYFUNCTION("IMPORTRANGE(""https://docs.google.com/spreadsheets/d/1QqKyyYR6Q21VydFLVH3TRQUabQu_ym0Zz7PgGX0-kHA/edit?usp=sharing"",""แผน!EG87"")"),200)</f>
        <v>200</v>
      </c>
      <c r="J338" s="903">
        <f ca="1">IFERROR(__xludf.DUMMYFUNCTION("IMPORTRANGE(""https://docs.google.com/spreadsheets/d/1kVcqe37tkHyjCSG3S0O1AXqVkqjo8mSIZil3BcpIysc/edit?usp=sharing"",""ศูนย์!D87"")"),216)</f>
        <v>216</v>
      </c>
      <c r="K338" s="904">
        <f ca="1">IF(I338&gt;0,J338*100/I338,0)</f>
        <v>108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905"/>
      <c r="J339" s="906"/>
      <c r="K339" s="907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908">
        <f ca="1">IFERROR(__xludf.DUMMYFUNCTION("IMPORTRANGE(""https://docs.google.com/spreadsheets/d/1QqKyyYR6Q21VydFLVH3TRQUabQu_ym0Zz7PgGX0-kHA/edit?usp=sharing"",""แผน!EH87"")"),2)</f>
        <v>2</v>
      </c>
      <c r="J340" s="909">
        <f ca="1">IFERROR(__xludf.DUMMYFUNCTION("IMPORTRANGE(""https://docs.google.com/spreadsheets/d/1kVcqe37tkHyjCSG3S0O1AXqVkqjo8mSIZil3BcpIysc/edit?usp=sharing"",""ศูนย์!E87"")"),2)</f>
        <v>2</v>
      </c>
      <c r="K340" s="910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905"/>
      <c r="J341" s="909">
        <f ca="1">IFERROR(__xludf.DUMMYFUNCTION("IMPORTRANGE(""https://docs.google.com/spreadsheets/d/1kVcqe37tkHyjCSG3S0O1AXqVkqjo8mSIZil3BcpIysc/edit?usp=sharing"",""ศูนย์!F87"")"),18)</f>
        <v>18</v>
      </c>
      <c r="K341" s="907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905"/>
      <c r="J342" s="909">
        <f ca="1">IFERROR(__xludf.DUMMYFUNCTION("IMPORTRANGE(""https://docs.google.com/spreadsheets/d/1kVcqe37tkHyjCSG3S0O1AXqVkqjo8mSIZil3BcpIysc/edit?usp=sharing"",""ศูนย์!G87"")"),0)</f>
        <v>0</v>
      </c>
      <c r="K342" s="907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905"/>
      <c r="J343" s="909">
        <f ca="1">IFERROR(__xludf.DUMMYFUNCTION("IMPORTRANGE(""https://docs.google.com/spreadsheets/d/1kVcqe37tkHyjCSG3S0O1AXqVkqjo8mSIZil3BcpIysc/edit?usp=sharing"",""ศูนย์!H87"")"),0)</f>
        <v>0</v>
      </c>
      <c r="K343" s="907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599380</v>
      </c>
      <c r="N345" s="155">
        <f t="shared" ca="1" si="155"/>
        <v>399232.45</v>
      </c>
      <c r="O345" s="155">
        <f t="shared" ref="O345:O353" ca="1" si="156">IF(L345&gt;0,N345*100/L345,0)</f>
        <v>77.000549683690792</v>
      </c>
      <c r="P345" s="155">
        <f t="shared" ref="P345:P353" ca="1" si="157">IF(M345&gt;0,N345*100/M345,0)</f>
        <v>66.607569488471427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599380</v>
      </c>
      <c r="N347" s="93">
        <f t="shared" ca="1" si="158"/>
        <v>399232.45</v>
      </c>
      <c r="O347" s="93">
        <f t="shared" ca="1" si="156"/>
        <v>77.000549683690792</v>
      </c>
      <c r="P347" s="93">
        <f t="shared" ca="1" si="157"/>
        <v>66.607569488471427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523380</v>
      </c>
      <c r="N348" s="498">
        <f t="shared" ca="1" si="159"/>
        <v>323232.45</v>
      </c>
      <c r="O348" s="498">
        <f t="shared" ca="1" si="156"/>
        <v>73.050183059121309</v>
      </c>
      <c r="P348" s="498">
        <f t="shared" ca="1" si="157"/>
        <v>61.758655279147085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IFERROR(__xludf.DUMMYFUNCTION("IMPORTRANGE(""https://docs.google.com/spreadsheets/d/1MeEWN-I1oV_STSDYn1IFDPWt_1FKiwhDph83XaGc0o0/edit?usp=sharing"",""งบพรบ!FB87"")"),523380)</f>
        <v>523380</v>
      </c>
      <c r="N350" s="93">
        <f ca="1">IFERROR(__xludf.DUMMYFUNCTION("IMPORTRANGE(""https://docs.google.com/spreadsheets/d/1MeEWN-I1oV_STSDYn1IFDPWt_1FKiwhDph83XaGc0o0/edit?usp=sharing"",""งบพรบ!FD87"")"),323232.45)</f>
        <v>323232.45</v>
      </c>
      <c r="O350" s="93">
        <f t="shared" ca="1" si="156"/>
        <v>73.050183059121309</v>
      </c>
      <c r="P350" s="93">
        <f t="shared" ca="1" si="157"/>
        <v>61.758655279147085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IFERROR(__xludf.DUMMYFUNCTION("IMPORTRANGE(""https://docs.google.com/spreadsheets/d/1XWAQStnk-4SwqDmLtmXYiTMKHgktTP8We1SCoS47DrQ/edit?usp=sharing"",""จัดที่ดิน!W87"")"),51)</f>
        <v>51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IFERROR(__xludf.DUMMYFUNCTION("IMPORTRANGE(""https://docs.google.com/spreadsheets/d/1XWAQStnk-4SwqDmLtmXYiTMKHgktTP8We1SCoS47DrQ/edit?usp=sharing"",""จัดที่ดิน!X87"")"),254.3)</f>
        <v>254.3</v>
      </c>
      <c r="K359" s="498">
        <f t="shared" ca="1" si="161"/>
        <v>67.097625329815301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IFERROR(__xludf.DUMMYFUNCTION("IMPORTRANGE(""https://docs.google.com/spreadsheets/d/1XWAQStnk-4SwqDmLtmXYiTMKHgktTP8We1SCoS47DrQ/edit?usp=sharing"",""จัดที่ดิน!Y87"")"),51)</f>
        <v>51</v>
      </c>
      <c r="K360" s="498">
        <f t="shared" ca="1" si="161"/>
        <v>86.440677966101688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IFERROR(__xludf.DUMMYFUNCTION("IMPORTRANGE(""https://docs.google.com/spreadsheets/d/1XWAQStnk-4SwqDmLtmXYiTMKHgktTP8We1SCoS47DrQ/edit?usp=sharing"",""จัดที่ดิน!Z87"")"),254.3)</f>
        <v>254.3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IFERROR(__xludf.DUMMYFUNCTION("IMPORTRANGE(""https://docs.google.com/spreadsheets/d/1XWAQStnk-4SwqDmLtmXYiTMKHgktTP8We1SCoS47DrQ/edit?usp=sharing"",""จัดที่ดิน!AI87"")"),149.94)</f>
        <v>149.94</v>
      </c>
      <c r="K378" s="498">
        <f t="shared" ca="1" si="164"/>
        <v>83.765363128491614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IFERROR(__xludf.DUMMYFUNCTION("IMPORTRANGE(""https://docs.google.com/spreadsheets/d/1XWAQStnk-4SwqDmLtmXYiTMKHgktTP8We1SCoS47DrQ/edit?usp=sharing"",""จัดที่ดิน!AK87"")"),307.44)</f>
        <v>307.44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355657.3</v>
      </c>
      <c r="O414" s="553">
        <f ca="1">IF(L414&gt;0,N414*100/L414,0)</f>
        <v>79.550086560527504</v>
      </c>
      <c r="P414" s="553">
        <f ca="1">IF(M414&gt;0,N414*100/M414,0)</f>
        <v>79.550086560527504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59754</v>
      </c>
      <c r="O419" s="155">
        <f t="shared" ref="O419:O424" ca="1" si="185">IF(L419&gt;0,N419*100/L419,0)</f>
        <v>89.77463942307692</v>
      </c>
      <c r="P419" s="155">
        <f t="shared" ref="P419:P424" ca="1" si="186">IF(M419&gt;0,N419*100/M419,0)</f>
        <v>89.77463942307692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59754</v>
      </c>
      <c r="O421" s="93">
        <f t="shared" ca="1" si="185"/>
        <v>89.77463942307692</v>
      </c>
      <c r="P421" s="93">
        <f t="shared" ca="1" si="186"/>
        <v>89.77463942307692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59754</v>
      </c>
      <c r="O422" s="498">
        <f t="shared" ca="1" si="185"/>
        <v>89.77463942307692</v>
      </c>
      <c r="P422" s="498">
        <f t="shared" ca="1" si="186"/>
        <v>89.77463942307692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59754</v>
      </c>
      <c r="O424" s="93">
        <f t="shared" ca="1" si="185"/>
        <v>89.77463942307692</v>
      </c>
      <c r="P424" s="93">
        <f t="shared" ca="1" si="186"/>
        <v>89.77463942307692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5760+2000+13014+2680</f>
        <v>23454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89308</v>
      </c>
      <c r="O467" s="195">
        <f t="shared" ref="O467:O472" ca="1" si="207">IF(L467&gt;0,N467*100/L467,0)</f>
        <v>78.455280981789116</v>
      </c>
      <c r="P467" s="195">
        <f t="shared" ref="P467:P472" ca="1" si="208">IF(M467&gt;0,N467*100/M467,0)</f>
        <v>78.455280981789116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89308</v>
      </c>
      <c r="O469" s="93">
        <f t="shared" ca="1" si="207"/>
        <v>78.455280981789116</v>
      </c>
      <c r="P469" s="93">
        <f t="shared" ca="1" si="208"/>
        <v>78.455280981789116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89308</v>
      </c>
      <c r="O470" s="498">
        <f t="shared" ca="1" si="207"/>
        <v>78.455280981789116</v>
      </c>
      <c r="P470" s="498">
        <f t="shared" ca="1" si="208"/>
        <v>78.455280981789116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89308</v>
      </c>
      <c r="O472" s="93">
        <f t="shared" ca="1" si="207"/>
        <v>78.455280981789116</v>
      </c>
      <c r="P472" s="93">
        <f t="shared" ca="1" si="208"/>
        <v>78.455280981789116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2260+1227+6768</f>
        <v>10255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206595.3</v>
      </c>
      <c r="O544" s="155">
        <f t="shared" ref="O544:O549" ca="1" si="237">IF(L544&gt;0,N544*100/L544,0)</f>
        <v>77.465587773207389</v>
      </c>
      <c r="P544" s="155">
        <f t="shared" ref="P544:P549" ca="1" si="238">IF(M544&gt;0,N544*100/M544,0)</f>
        <v>77.465587773207389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206595.3</v>
      </c>
      <c r="O546" s="93">
        <f t="shared" ca="1" si="237"/>
        <v>77.465587773207389</v>
      </c>
      <c r="P546" s="93">
        <f t="shared" ca="1" si="238"/>
        <v>77.465587773207389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206595.3</v>
      </c>
      <c r="O547" s="498">
        <f t="shared" ca="1" si="237"/>
        <v>77.465587773207389</v>
      </c>
      <c r="P547" s="498">
        <f t="shared" ca="1" si="238"/>
        <v>77.465587773207389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206595.3</v>
      </c>
      <c r="O549" s="93">
        <f t="shared" ca="1" si="237"/>
        <v>77.465587773207389</v>
      </c>
      <c r="P549" s="93">
        <f t="shared" ca="1" si="238"/>
        <v>77.465587773207389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88426</f>
        <v>88426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118259.3-90</f>
        <v>118169.3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10199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1777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55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10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215.97500000000002</v>
      </c>
      <c r="K592" s="676">
        <f t="shared" ref="K592:K594" ca="1" si="254">IF(I592&gt;0,J592*100/I592,0)</f>
        <v>52.052202834281317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215.97500000000002</v>
      </c>
      <c r="K593" s="412">
        <f t="shared" ca="1" si="254"/>
        <v>52.052202834281317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19</v>
      </c>
      <c r="K594" s="412">
        <f t="shared" ca="1" si="254"/>
        <v>43.18181818181818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47.7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9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47.7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9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168.27500000000001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168.27500000000001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498">
        <f t="shared" ref="K821:K828" ca="1" si="335">IF(I821&gt;0,J821*100/I821,0)</f>
        <v>79.873257414289867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IFERROR(__xludf.DUMMYFUNCTION("IMPORTRANGE(""https://docs.google.com/spreadsheets/d/19vJNZY_5yjcGF2XGBMNZRCAIB0Kwfpjp8YEOfu-bneM/edit?usp=sharing"",""งานกองทุน!E87"")"),35)</f>
        <v>35</v>
      </c>
      <c r="K822" s="498">
        <f t="shared" ca="1" si="335"/>
        <v>83.333333333333329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IFERROR(__xludf.DUMMYFUNCTION("IMPORTRANGE(""https://docs.google.com/spreadsheets/d/19vJNZY_5yjcGF2XGBMNZRCAIB0Kwfpjp8YEOfu-bneM/edit?usp=sharing"",""งานกองทุน!K87"")"),20790.63)</f>
        <v>20790.63</v>
      </c>
      <c r="K823" s="498">
        <f t="shared" ca="1" si="335"/>
        <v>212.3523205350422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0A7DC-B23D-4EED-BDE2-0E1EF8520A3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354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7490236</v>
      </c>
      <c r="N8" s="22">
        <f t="shared" ca="1" si="0"/>
        <v>6108783.3799999999</v>
      </c>
      <c r="O8" s="22">
        <f t="shared" ref="O8:O16" ca="1" si="1">IF(L8&gt;0,N8*100/L8,0)</f>
        <v>86.440579015349016</v>
      </c>
      <c r="P8" s="22">
        <f t="shared" ref="P8:P16" ca="1" si="2">IF(M8&gt;0,N8*100/M8,0)</f>
        <v>81.556620912879112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7490236</v>
      </c>
      <c r="N10" s="30">
        <f t="shared" ca="1" si="3"/>
        <v>6108783.3799999999</v>
      </c>
      <c r="O10" s="30">
        <f t="shared" ca="1" si="1"/>
        <v>86.440579015349016</v>
      </c>
      <c r="P10" s="30">
        <f t="shared" ca="1" si="2"/>
        <v>81.556620912879112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7054236</v>
      </c>
      <c r="N11" s="498">
        <f t="shared" ca="1" si="4"/>
        <v>5672783.3799999999</v>
      </c>
      <c r="O11" s="498">
        <f t="shared" ca="1" si="1"/>
        <v>85.971688122269043</v>
      </c>
      <c r="P11" s="498">
        <f t="shared" ca="1" si="2"/>
        <v>80.416694026114243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7054236</v>
      </c>
      <c r="N13" s="93">
        <f t="shared" ca="1" si="5"/>
        <v>5672783.3799999999</v>
      </c>
      <c r="O13" s="93">
        <f t="shared" ca="1" si="1"/>
        <v>85.971688122269043</v>
      </c>
      <c r="P13" s="93">
        <f t="shared" ca="1" si="2"/>
        <v>80.416694026114243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4995453</v>
      </c>
      <c r="N18" s="22">
        <f t="shared" ca="1" si="8"/>
        <v>3952625.03</v>
      </c>
      <c r="O18" s="22">
        <f t="shared" ref="O18:O26" ca="1" si="9">IF(L18&gt;0,N18*100/L18,0)</f>
        <v>79.498583049205706</v>
      </c>
      <c r="P18" s="22">
        <f t="shared" ref="P18:P26" ca="1" si="10">IF(M18&gt;0,N18*100/M18,0)</f>
        <v>79.124456380632552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4995453</v>
      </c>
      <c r="N20" s="30">
        <f t="shared" ca="1" si="11"/>
        <v>3952625.03</v>
      </c>
      <c r="O20" s="30">
        <f t="shared" ca="1" si="9"/>
        <v>79.498583049205706</v>
      </c>
      <c r="P20" s="30">
        <f t="shared" ca="1" si="10"/>
        <v>79.124456380632552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4559453</v>
      </c>
      <c r="N21" s="498">
        <f t="shared" ca="1" si="12"/>
        <v>3516625.03</v>
      </c>
      <c r="O21" s="498">
        <f t="shared" ca="1" si="9"/>
        <v>78.089193941213466</v>
      </c>
      <c r="P21" s="498">
        <f t="shared" ca="1" si="10"/>
        <v>77.128221959958793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4559453</v>
      </c>
      <c r="N23" s="93">
        <f t="shared" ca="1" si="13"/>
        <v>3516625.03</v>
      </c>
      <c r="O23" s="93">
        <f t="shared" ca="1" si="9"/>
        <v>78.089193941213466</v>
      </c>
      <c r="P23" s="93">
        <f t="shared" ca="1" si="10"/>
        <v>77.128221959958793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2494783</v>
      </c>
      <c r="N28" s="22">
        <f t="shared" si="16"/>
        <v>2156158.35</v>
      </c>
      <c r="O28" s="22">
        <f t="shared" ref="O28:O37" ca="1" si="17">IF(L28&gt;0,N28*100/L28,0)</f>
        <v>102.91493006499012</v>
      </c>
      <c r="P28" s="22">
        <f t="shared" ref="P28:P37" ca="1" si="18">IF(M28&gt;0,N28*100/M28,0)</f>
        <v>86.426689215053969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2494783</v>
      </c>
      <c r="N30" s="30">
        <f t="shared" si="19"/>
        <v>2156158.35</v>
      </c>
      <c r="O30" s="30">
        <f t="shared" ca="1" si="17"/>
        <v>102.91493006499012</v>
      </c>
      <c r="P30" s="30">
        <f t="shared" ca="1" si="18"/>
        <v>86.426689215053969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2494783</v>
      </c>
      <c r="N31" s="498">
        <f t="shared" si="20"/>
        <v>2156158.35</v>
      </c>
      <c r="O31" s="498">
        <f t="shared" ca="1" si="17"/>
        <v>102.91493006499012</v>
      </c>
      <c r="P31" s="498">
        <f t="shared" ca="1" si="18"/>
        <v>86.426689215053969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2494783</v>
      </c>
      <c r="N33" s="93">
        <f t="shared" si="21"/>
        <v>2156158.35</v>
      </c>
      <c r="O33" s="93">
        <f t="shared" ca="1" si="17"/>
        <v>102.91493006499012</v>
      </c>
      <c r="P33" s="93">
        <f t="shared" ca="1" si="18"/>
        <v>86.426689215053969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4971944</v>
      </c>
      <c r="M37" s="858">
        <f t="shared" ca="1" si="24"/>
        <v>4995453</v>
      </c>
      <c r="N37" s="858">
        <f t="shared" ca="1" si="24"/>
        <v>3952625.03</v>
      </c>
      <c r="O37" s="858">
        <f t="shared" ca="1" si="17"/>
        <v>79.498583049205706</v>
      </c>
      <c r="P37" s="858">
        <f t="shared" ca="1" si="18"/>
        <v>79.124456380632552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704728</v>
      </c>
      <c r="N41" s="85">
        <f t="shared" ca="1" si="25"/>
        <v>533809</v>
      </c>
      <c r="O41" s="85">
        <f t="shared" ref="O41:O49" ca="1" si="26">IF(L41&gt;0,N41*100/L41,0)</f>
        <v>79.063019777270583</v>
      </c>
      <c r="P41" s="85">
        <f t="shared" ref="P41:P49" ca="1" si="27">IF(M41&gt;0,N41*100/M41,0)</f>
        <v>75.746812954785398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704728</v>
      </c>
      <c r="N43" s="92">
        <f t="shared" ca="1" si="28"/>
        <v>533809</v>
      </c>
      <c r="O43" s="92">
        <f t="shared" ca="1" si="26"/>
        <v>79.063019777270583</v>
      </c>
      <c r="P43" s="92">
        <f t="shared" ca="1" si="27"/>
        <v>75.746812954785398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704728</v>
      </c>
      <c r="N44" s="498">
        <f t="shared" ca="1" si="29"/>
        <v>533809</v>
      </c>
      <c r="O44" s="498">
        <f t="shared" ca="1" si="26"/>
        <v>79.063019777270583</v>
      </c>
      <c r="P44" s="498">
        <f t="shared" ca="1" si="27"/>
        <v>75.746812954785398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IFERROR(__xludf.DUMMYFUNCTION("IMPORTRANGE(""https://docs.google.com/spreadsheets/d/1MeEWN-I1oV_STSDYn1IFDPWt_1FKiwhDph83XaGc0o0/edit?usp=sharing"",""งบพรบ!R88"")"),704728)</f>
        <v>704728</v>
      </c>
      <c r="N46" s="93">
        <f ca="1">IFERROR(__xludf.DUMMYFUNCTION("IMPORTRANGE(""https://docs.google.com/spreadsheets/d/1MeEWN-I1oV_STSDYn1IFDPWt_1FKiwhDph83XaGc0o0/edit?usp=sharing"",""งบพรบ!T88"")"),533809)</f>
        <v>533809</v>
      </c>
      <c r="O46" s="93">
        <f t="shared" ca="1" si="26"/>
        <v>79.063019777270583</v>
      </c>
      <c r="P46" s="93">
        <f t="shared" ca="1" si="27"/>
        <v>75.746812954785398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646000</v>
      </c>
      <c r="N53" s="116">
        <f t="shared" ca="1" si="31"/>
        <v>555195.6</v>
      </c>
      <c r="O53" s="116">
        <f t="shared" ref="O53:O61" ca="1" si="32">IF(L53&gt;0,N53*100/L53,0)</f>
        <v>86.290892135530001</v>
      </c>
      <c r="P53" s="116">
        <f t="shared" ref="P53:P61" ca="1" si="33">IF(M53&gt;0,N53*100/M53,0)</f>
        <v>85.943591331269346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646000</v>
      </c>
      <c r="N55" s="123">
        <f t="shared" ca="1" si="34"/>
        <v>555195.6</v>
      </c>
      <c r="O55" s="123">
        <f t="shared" ca="1" si="32"/>
        <v>86.290892135530001</v>
      </c>
      <c r="P55" s="123">
        <f t="shared" ca="1" si="33"/>
        <v>85.943591331269346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540400</v>
      </c>
      <c r="N56" s="498">
        <f t="shared" ca="1" si="35"/>
        <v>449595.6</v>
      </c>
      <c r="O56" s="498">
        <f t="shared" ca="1" si="32"/>
        <v>84.446957175056355</v>
      </c>
      <c r="P56" s="498">
        <f t="shared" ca="1" si="33"/>
        <v>83.196817172464847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IFERROR(__xludf.DUMMYFUNCTION("IMPORTRANGE(""https://docs.google.com/spreadsheets/d/1MeEWN-I1oV_STSDYn1IFDPWt_1FKiwhDph83XaGc0o0/edit?usp=sharing"",""งบพรบ!AB88"")"),540400)</f>
        <v>540400</v>
      </c>
      <c r="N58" s="93">
        <f ca="1">IFERROR(__xludf.DUMMYFUNCTION("IMPORTRANGE(""https://docs.google.com/spreadsheets/d/1MeEWN-I1oV_STSDYn1IFDPWt_1FKiwhDph83XaGc0o0/edit?usp=sharing"",""งบพรบ!AD88"")"),449595.6)</f>
        <v>449595.6</v>
      </c>
      <c r="O58" s="93">
        <f t="shared" ca="1" si="32"/>
        <v>84.446957175056355</v>
      </c>
      <c r="P58" s="93">
        <f t="shared" ca="1" si="33"/>
        <v>83.196817172464847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384000</v>
      </c>
      <c r="N66" s="155">
        <f t="shared" ca="1" si="39"/>
        <v>270524.76</v>
      </c>
      <c r="O66" s="155">
        <f t="shared" ref="O66:O74" ca="1" si="40">IF(L66&gt;0,N66*100/L66,0)</f>
        <v>70.449156250000001</v>
      </c>
      <c r="P66" s="155">
        <f t="shared" ref="P66:P74" ca="1" si="41">IF(M66&gt;0,N66*100/M66,0)</f>
        <v>70.449156250000001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384000</v>
      </c>
      <c r="N68" s="93">
        <f t="shared" ca="1" si="42"/>
        <v>270524.76</v>
      </c>
      <c r="O68" s="93">
        <f t="shared" ca="1" si="40"/>
        <v>70.449156250000001</v>
      </c>
      <c r="P68" s="93">
        <f t="shared" ca="1" si="41"/>
        <v>70.449156250000001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384000</v>
      </c>
      <c r="N69" s="498">
        <f t="shared" ca="1" si="43"/>
        <v>270524.76</v>
      </c>
      <c r="O69" s="498">
        <f t="shared" ca="1" si="40"/>
        <v>70.449156250000001</v>
      </c>
      <c r="P69" s="498">
        <f t="shared" ca="1" si="41"/>
        <v>70.449156250000001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IFERROR(__xludf.DUMMYFUNCTION("IMPORTRANGE(""https://docs.google.com/spreadsheets/d/1MeEWN-I1oV_STSDYn1IFDPWt_1FKiwhDph83XaGc0o0/edit?usp=sharing"",""งบพรบ!AL88"")"),384000)</f>
        <v>384000</v>
      </c>
      <c r="N71" s="93">
        <f ca="1">IFERROR(__xludf.DUMMYFUNCTION("IMPORTRANGE(""https://docs.google.com/spreadsheets/d/1MeEWN-I1oV_STSDYn1IFDPWt_1FKiwhDph83XaGc0o0/edit?usp=sharing"",""งบพรบ!AN88"")"),270524.76)</f>
        <v>270524.76</v>
      </c>
      <c r="O71" s="93">
        <f t="shared" ca="1" si="40"/>
        <v>70.449156250000001</v>
      </c>
      <c r="P71" s="93">
        <f t="shared" ca="1" si="41"/>
        <v>70.449156250000001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91.345467523197712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91.345467523197712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56040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91.345467523197712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IFERROR(__xludf.DUMMYFUNCTION("IMPORTRANGE(""https://docs.google.com/spreadsheets/d/1MeEWN-I1oV_STSDYn1IFDPWt_1FKiwhDph83XaGc0o0/edit?usp=sharing"",""งบพรบ!AV88"")"),56040)</f>
        <v>56040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91.345467523197712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905610</v>
      </c>
      <c r="N132" s="155">
        <f t="shared" ca="1" si="69"/>
        <v>730819.14</v>
      </c>
      <c r="O132" s="155">
        <f t="shared" ref="O132:O140" ca="1" si="70">IF(L132&gt;0,N132*100/L132,0)</f>
        <v>80.167959982887425</v>
      </c>
      <c r="P132" s="155">
        <f t="shared" ref="P132:P140" ca="1" si="71">IF(M132&gt;0,N132*100/M132,0)</f>
        <v>80.699102262563358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905610</v>
      </c>
      <c r="N134" s="93">
        <f t="shared" ca="1" si="72"/>
        <v>730819.14</v>
      </c>
      <c r="O134" s="93">
        <f t="shared" ca="1" si="70"/>
        <v>80.167959982887425</v>
      </c>
      <c r="P134" s="93">
        <f t="shared" ca="1" si="71"/>
        <v>80.699102262563358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705610</v>
      </c>
      <c r="N135" s="498">
        <f t="shared" ca="1" si="73"/>
        <v>530819.14</v>
      </c>
      <c r="O135" s="498">
        <f t="shared" ca="1" si="70"/>
        <v>75.228403792463254</v>
      </c>
      <c r="P135" s="498">
        <f t="shared" ca="1" si="71"/>
        <v>75.228403792463254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IFERROR(__xludf.DUMMYFUNCTION("IMPORTRANGE(""https://docs.google.com/spreadsheets/d/1MeEWN-I1oV_STSDYn1IFDPWt_1FKiwhDph83XaGc0o0/edit?usp=sharing"",""งบพรบ!BP88"")"),705610)</f>
        <v>705610</v>
      </c>
      <c r="N137" s="93">
        <f ca="1">IFERROR(__xludf.DUMMYFUNCTION("IMPORTRANGE(""https://docs.google.com/spreadsheets/d/1MeEWN-I1oV_STSDYn1IFDPWt_1FKiwhDph83XaGc0o0/edit?usp=sharing"",""งบพรบ!BR88"")"),530819.14)</f>
        <v>530819.14</v>
      </c>
      <c r="O137" s="93">
        <f t="shared" ca="1" si="70"/>
        <v>75.228403792463254</v>
      </c>
      <c r="P137" s="93">
        <f t="shared" ca="1" si="71"/>
        <v>75.228403792463254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64500</v>
      </c>
      <c r="N181" s="155">
        <f t="shared" ca="1" si="92"/>
        <v>59800</v>
      </c>
      <c r="O181" s="155">
        <f t="shared" ref="O181:O189" ca="1" si="93">IF(L181&gt;0,N181*100/L181,0)</f>
        <v>92.713178294573638</v>
      </c>
      <c r="P181" s="155">
        <f t="shared" ref="P181:P189" ca="1" si="94">IF(M181&gt;0,N181*100/M181,0)</f>
        <v>92.713178294573638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64500</v>
      </c>
      <c r="N183" s="93">
        <f t="shared" ca="1" si="95"/>
        <v>59800</v>
      </c>
      <c r="O183" s="93">
        <f t="shared" ca="1" si="93"/>
        <v>92.713178294573638</v>
      </c>
      <c r="P183" s="93">
        <f t="shared" ca="1" si="94"/>
        <v>92.713178294573638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64500</v>
      </c>
      <c r="N184" s="498">
        <f t="shared" ca="1" si="96"/>
        <v>59800</v>
      </c>
      <c r="O184" s="498">
        <f t="shared" ca="1" si="93"/>
        <v>92.713178294573638</v>
      </c>
      <c r="P184" s="498">
        <f t="shared" ca="1" si="94"/>
        <v>92.713178294573638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IFERROR(__xludf.DUMMYFUNCTION("IMPORTRANGE(""https://docs.google.com/spreadsheets/d/1MeEWN-I1oV_STSDYn1IFDPWt_1FKiwhDph83XaGc0o0/edit?usp=sharing"",""งบพรบ!CT88"")"),64500)</f>
        <v>64500</v>
      </c>
      <c r="N186" s="93">
        <f ca="1">IFERROR(__xludf.DUMMYFUNCTION("IMPORTRANGE(""https://docs.google.com/spreadsheets/d/1MeEWN-I1oV_STSDYn1IFDPWt_1FKiwhDph83XaGc0o0/edit?usp=sharing"",""งบพรบ!CV88"")"),59800)</f>
        <v>59800</v>
      </c>
      <c r="O186" s="93">
        <f t="shared" ca="1" si="93"/>
        <v>92.713178294573638</v>
      </c>
      <c r="P186" s="93">
        <f t="shared" ca="1" si="94"/>
        <v>92.713178294573638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4040</v>
      </c>
      <c r="O217" s="155">
        <f ca="1">IF(L217&gt;0,N217*100/L217,0)</f>
        <v>62.153846153846153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540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910</v>
      </c>
      <c r="O261" s="155">
        <f t="shared" ref="O261:O269" ca="1" si="117">IF(L261&gt;0,N261*100/L261,0)</f>
        <v>3.64</v>
      </c>
      <c r="P261" s="155">
        <f t="shared" ref="P261:P269" ca="1" si="118">IF(M261&gt;0,N261*100/M261,0)</f>
        <v>3.64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910</v>
      </c>
      <c r="O263" s="93">
        <f t="shared" ca="1" si="117"/>
        <v>3.64</v>
      </c>
      <c r="P263" s="93">
        <f t="shared" ca="1" si="118"/>
        <v>3.64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910</v>
      </c>
      <c r="O264" s="498">
        <f t="shared" ca="1" si="117"/>
        <v>3.64</v>
      </c>
      <c r="P264" s="498">
        <f t="shared" ca="1" si="118"/>
        <v>3.64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IFERROR(__xludf.DUMMYFUNCTION("IMPORTRANGE(""https://docs.google.com/spreadsheets/d/1MeEWN-I1oV_STSDYn1IFDPWt_1FKiwhDph83XaGc0o0/edit?usp=sharing"",""งบพรบ!DD88"")"),25000)</f>
        <v>25000</v>
      </c>
      <c r="N266" s="93">
        <f ca="1">IFERROR(__xludf.DUMMYFUNCTION("IMPORTRANGE(""https://docs.google.com/spreadsheets/d/1MeEWN-I1oV_STSDYn1IFDPWt_1FKiwhDph83XaGc0o0/edit?usp=sharing"",""งบพรบ!DF88"")"),910)</f>
        <v>910</v>
      </c>
      <c r="O266" s="93">
        <f t="shared" ca="1" si="117"/>
        <v>3.64</v>
      </c>
      <c r="P266" s="93">
        <f t="shared" ca="1" si="118"/>
        <v>3.64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40300</v>
      </c>
      <c r="O277" s="155">
        <f t="shared" ref="O277:O285" ca="1" si="126">IF(L277&gt;0,N277*100/L277,0)</f>
        <v>98.268714947573756</v>
      </c>
      <c r="P277" s="155">
        <f t="shared" ref="P277:P285" ca="1" si="127">IF(M277&gt;0,N277*100/M277,0)</f>
        <v>98.268714947573756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40300</v>
      </c>
      <c r="O279" s="93">
        <f t="shared" ca="1" si="126"/>
        <v>98.268714947573756</v>
      </c>
      <c r="P279" s="93">
        <f t="shared" ca="1" si="127"/>
        <v>98.268714947573756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40300</v>
      </c>
      <c r="O280" s="498">
        <f t="shared" ca="1" si="126"/>
        <v>98.268714947573756</v>
      </c>
      <c r="P280" s="498">
        <f t="shared" ca="1" si="127"/>
        <v>98.268714947573756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IFERROR(__xludf.DUMMYFUNCTION("IMPORTRANGE(""https://docs.google.com/spreadsheets/d/1MeEWN-I1oV_STSDYn1IFDPWt_1FKiwhDph83XaGc0o0/edit?usp=sharing"",""งบพรบ!DP88"")"),40300)</f>
        <v>40300</v>
      </c>
      <c r="O282" s="93">
        <f t="shared" ca="1" si="126"/>
        <v>98.268714947573756</v>
      </c>
      <c r="P282" s="93">
        <f t="shared" ca="1" si="127"/>
        <v>98.268714947573756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323870.61</v>
      </c>
      <c r="O315" s="155">
        <f t="shared" ref="O315:O323" ca="1" si="144">IF(L315&gt;0,N315*100/L315,0)</f>
        <v>73.774626423690208</v>
      </c>
      <c r="P315" s="155">
        <f t="shared" ref="P315:P323" ca="1" si="145">IF(M315&gt;0,N315*100/M315,0)</f>
        <v>73.774626423690208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323870.61</v>
      </c>
      <c r="O317" s="93">
        <f t="shared" ca="1" si="144"/>
        <v>73.774626423690208</v>
      </c>
      <c r="P317" s="93">
        <f t="shared" ca="1" si="145"/>
        <v>73.774626423690208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439000</v>
      </c>
      <c r="N318" s="498">
        <f t="shared" ca="1" si="147"/>
        <v>323870.61</v>
      </c>
      <c r="O318" s="498">
        <f t="shared" ca="1" si="144"/>
        <v>73.774626423690208</v>
      </c>
      <c r="P318" s="498">
        <f t="shared" ca="1" si="145"/>
        <v>73.774626423690208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IFERROR(__xludf.DUMMYFUNCTION("IMPORTRANGE(""https://docs.google.com/spreadsheets/d/1MeEWN-I1oV_STSDYn1IFDPWt_1FKiwhDph83XaGc0o0/edit?usp=sharing"",""งบพรบ!EH88"")"),439000)</f>
        <v>439000</v>
      </c>
      <c r="N320" s="93">
        <f ca="1">IFERROR(__xludf.DUMMYFUNCTION("IMPORTRANGE(""https://docs.google.com/spreadsheets/d/1MeEWN-I1oV_STSDYn1IFDPWt_1FKiwhDph83XaGc0o0/edit?usp=sharing"",""งบพรบ!EJ88"")"),323870.61)</f>
        <v>323870.61</v>
      </c>
      <c r="O320" s="93">
        <f t="shared" ca="1" si="144"/>
        <v>73.774626423690208</v>
      </c>
      <c r="P320" s="93">
        <f t="shared" ca="1" si="145"/>
        <v>73.774626423690208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10710</v>
      </c>
      <c r="K327" s="446">
        <f ca="1">IF(I327&gt;0,J327*100/I327,0)</f>
        <v>223.125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124962.58</v>
      </c>
      <c r="O328" s="155">
        <f t="shared" ref="O328:O336" ca="1" si="150">IF(L328&gt;0,N328*100/L328,0)</f>
        <v>69.811497206703905</v>
      </c>
      <c r="P328" s="155">
        <f t="shared" ref="P328:P336" ca="1" si="151">IF(M328&gt;0,N328*100/M328,0)</f>
        <v>68.849906336088154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124962.58</v>
      </c>
      <c r="O330" s="93">
        <f t="shared" ca="1" si="150"/>
        <v>69.811497206703905</v>
      </c>
      <c r="P330" s="93">
        <f t="shared" ca="1" si="151"/>
        <v>68.849906336088154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181500</v>
      </c>
      <c r="N331" s="498">
        <f t="shared" ca="1" si="153"/>
        <v>124962.58</v>
      </c>
      <c r="O331" s="498">
        <f t="shared" ca="1" si="150"/>
        <v>69.811497206703905</v>
      </c>
      <c r="P331" s="498">
        <f t="shared" ca="1" si="151"/>
        <v>68.849906336088154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IFERROR(__xludf.DUMMYFUNCTION("IMPORTRANGE(""https://docs.google.com/spreadsheets/d/1MeEWN-I1oV_STSDYn1IFDPWt_1FKiwhDph83XaGc0o0/edit?usp=sharing"",""งบพรบ!ER88"")"),181500)</f>
        <v>181500</v>
      </c>
      <c r="N333" s="93">
        <f ca="1">IFERROR(__xludf.DUMMYFUNCTION("IMPORTRANGE(""https://docs.google.com/spreadsheets/d/1MeEWN-I1oV_STSDYn1IFDPWt_1FKiwhDph83XaGc0o0/edit?usp=sharing"",""งบพรบ!ET88"")"),124962.58)</f>
        <v>124962.58</v>
      </c>
      <c r="O333" s="93">
        <f t="shared" ca="1" si="150"/>
        <v>69.811497206703905</v>
      </c>
      <c r="P333" s="93">
        <f t="shared" ca="1" si="151"/>
        <v>68.849906336088154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IFERROR(__xludf.DUMMYFUNCTION("IMPORTRANGE(""https://docs.google.com/spreadsheets/d/1kVcqe37tkHyjCSG3S0O1AXqVkqjo8mSIZil3BcpIysc/edit?usp=sharing"",""ศูนย์!D88"")"),10391)</f>
        <v>10391</v>
      </c>
      <c r="K338" s="498">
        <f ca="1">IF(I338&gt;0,J338*100/I338,0)</f>
        <v>216.47916666666666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IFERROR(__xludf.DUMMYFUNCTION("IMPORTRANGE(""https://docs.google.com/spreadsheets/d/1kVcqe37tkHyjCSG3S0O1AXqVkqjo8mSIZil3BcpIysc/edit?usp=sharing"",""ศูนย์!F88"")"),306)</f>
        <v>306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1417560</v>
      </c>
      <c r="N345" s="155">
        <f t="shared" ca="1" si="155"/>
        <v>1130738.3399999999</v>
      </c>
      <c r="O345" s="155">
        <f t="shared" ref="O345:O353" ca="1" si="156">IF(L345&gt;0,N345*100/L345,0)</f>
        <v>78.591171564402671</v>
      </c>
      <c r="P345" s="155">
        <f t="shared" ref="P345:P353" ca="1" si="157">IF(M345&gt;0,N345*100/M345,0)</f>
        <v>79.766524168289166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1417560</v>
      </c>
      <c r="N347" s="93">
        <f t="shared" ca="1" si="158"/>
        <v>1130738.3399999999</v>
      </c>
      <c r="O347" s="93">
        <f t="shared" ca="1" si="156"/>
        <v>78.591171564402671</v>
      </c>
      <c r="P347" s="93">
        <f t="shared" ca="1" si="157"/>
        <v>79.766524168289166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1287160</v>
      </c>
      <c r="N348" s="498">
        <f t="shared" ca="1" si="159"/>
        <v>1000338.34</v>
      </c>
      <c r="O348" s="498">
        <f t="shared" ca="1" si="156"/>
        <v>77.716704993940141</v>
      </c>
      <c r="P348" s="498">
        <f t="shared" ca="1" si="157"/>
        <v>77.716704993940141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IFERROR(__xludf.DUMMYFUNCTION("IMPORTRANGE(""https://docs.google.com/spreadsheets/d/1MeEWN-I1oV_STSDYn1IFDPWt_1FKiwhDph83XaGc0o0/edit?usp=sharing"",""งบพรบ!FB88"")"),1287160)</f>
        <v>1287160</v>
      </c>
      <c r="N350" s="93">
        <f ca="1">IFERROR(__xludf.DUMMYFUNCTION("IMPORTRANGE(""https://docs.google.com/spreadsheets/d/1MeEWN-I1oV_STSDYn1IFDPWt_1FKiwhDph83XaGc0o0/edit?usp=sharing"",""งบพรบ!FD88"")"),1000338.34)</f>
        <v>1000338.34</v>
      </c>
      <c r="O350" s="93">
        <f t="shared" ca="1" si="156"/>
        <v>77.716704993940141</v>
      </c>
      <c r="P350" s="93">
        <f t="shared" ca="1" si="157"/>
        <v>77.716704993940141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305</v>
      </c>
      <c r="K355" s="466">
        <f ca="1">IF(I355&gt;0,J355*100/I355,0)</f>
        <v>61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IFERROR(__xludf.DUMMYFUNCTION("IMPORTRANGE(""https://docs.google.com/spreadsheets/d/1XWAQStnk-4SwqDmLtmXYiTMKHgktTP8We1SCoS47DrQ/edit?usp=sharing"",""จัดที่ดิน!W88"")"),563)</f>
        <v>563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IFERROR(__xludf.DUMMYFUNCTION("IMPORTRANGE(""https://docs.google.com/spreadsheets/d/1XWAQStnk-4SwqDmLtmXYiTMKHgktTP8We1SCoS47DrQ/edit?usp=sharing"",""จัดที่ดิน!X88"")"),6424.13)</f>
        <v>6424.13</v>
      </c>
      <c r="K359" s="498">
        <f t="shared" ca="1" si="161"/>
        <v>128.48259999999999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IFERROR(__xludf.DUMMYFUNCTION("IMPORTRANGE(""https://docs.google.com/spreadsheets/d/1XWAQStnk-4SwqDmLtmXYiTMKHgktTP8We1SCoS47DrQ/edit?usp=sharing"",""จัดที่ดิน!Y88"")"),394)</f>
        <v>394</v>
      </c>
      <c r="K360" s="498">
        <f t="shared" ca="1" si="161"/>
        <v>78.8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IFERROR(__xludf.DUMMYFUNCTION("IMPORTRANGE(""https://docs.google.com/spreadsheets/d/1XWAQStnk-4SwqDmLtmXYiTMKHgktTP8We1SCoS47DrQ/edit?usp=sharing"",""จัดที่ดิน!Z88"")"),4072.42)</f>
        <v>4072.42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IFERROR(__xludf.DUMMYFUNCTION("IMPORTRANGE(""https://docs.google.com/spreadsheets/d/1XWAQStnk-4SwqDmLtmXYiTMKHgktTP8We1SCoS47DrQ/edit?usp=sharing"",""จัดที่ดิน!AA88"")"),305)</f>
        <v>305</v>
      </c>
      <c r="K362" s="498">
        <f t="shared" ca="1" si="161"/>
        <v>61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IFERROR(__xludf.DUMMYFUNCTION("IMPORTRANGE(""https://docs.google.com/spreadsheets/d/1XWAQStnk-4SwqDmLtmXYiTMKHgktTP8We1SCoS47DrQ/edit?usp=sharing"",""จัดที่ดิน!AB88"")"),3244.25)</f>
        <v>3244.25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927</v>
      </c>
      <c r="K364" s="480">
        <f t="shared" ca="1" si="161"/>
        <v>115.875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121</v>
      </c>
      <c r="K365" s="492">
        <f t="shared" ca="1" si="161"/>
        <v>80.666666666666671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IFERROR(__xludf.DUMMYFUNCTION("IMPORTRANGE(""https://docs.google.com/spreadsheets/d/1XWAQStnk-4SwqDmLtmXYiTMKHgktTP8We1SCoS47DrQ/edit?usp=sharing"",""จัดที่ดิน!E88"")"),226)</f>
        <v>226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IFERROR(__xludf.DUMMYFUNCTION("IMPORTRANGE(""https://docs.google.com/spreadsheets/d/1XWAQStnk-4SwqDmLtmXYiTMKHgktTP8We1SCoS47DrQ/edit?usp=sharing"",""จัดที่ดิน!F88"")"),2631)</f>
        <v>2631</v>
      </c>
      <c r="K369" s="498">
        <f t="shared" ca="1" si="163"/>
        <v>175.4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IFERROR(__xludf.DUMMYFUNCTION("IMPORTRANGE(""https://docs.google.com/spreadsheets/d/1XWAQStnk-4SwqDmLtmXYiTMKHgktTP8We1SCoS47DrQ/edit?usp=sharing"",""จัดที่ดิน!G88"")"),123)</f>
        <v>123</v>
      </c>
      <c r="K370" s="498">
        <f t="shared" ca="1" si="163"/>
        <v>82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IFERROR(__xludf.DUMMYFUNCTION("IMPORTRANGE(""https://docs.google.com/spreadsheets/d/1XWAQStnk-4SwqDmLtmXYiTMKHgktTP8We1SCoS47DrQ/edit?usp=sharing"",""จัดที่ดิน!H88"")"),1164.1)</f>
        <v>1164.0999999999999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IFERROR(__xludf.DUMMYFUNCTION("IMPORTRANGE(""https://docs.google.com/spreadsheets/d/1XWAQStnk-4SwqDmLtmXYiTMKHgktTP8We1SCoS47DrQ/edit?usp=sharing"",""จัดที่ดิน!I88"")"),121)</f>
        <v>121</v>
      </c>
      <c r="K372" s="498">
        <f t="shared" ca="1" si="163"/>
        <v>80.666666666666671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IFERROR(__xludf.DUMMYFUNCTION("IMPORTRANGE(""https://docs.google.com/spreadsheets/d/1XWAQStnk-4SwqDmLtmXYiTMKHgktTP8We1SCoS47DrQ/edit?usp=sharing"",""จัดที่ดิน!J88"")"),1155.91)</f>
        <v>1155.9100000000001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806</v>
      </c>
      <c r="K374" s="492">
        <f t="shared" ca="1" si="163"/>
        <v>124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IFERROR(__xludf.DUMMYFUNCTION("IMPORTRANGE(""https://docs.google.com/spreadsheets/d/1XWAQStnk-4SwqDmLtmXYiTMKHgktTP8We1SCoS47DrQ/edit?usp=sharing"",""จัดที่ดิน!AH88"")"),337)</f>
        <v>337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IFERROR(__xludf.DUMMYFUNCTION("IMPORTRANGE(""https://docs.google.com/spreadsheets/d/1XWAQStnk-4SwqDmLtmXYiTMKHgktTP8We1SCoS47DrQ/edit?usp=sharing"",""จัดที่ดิน!AI88"")"),3793.13)</f>
        <v>3793.13</v>
      </c>
      <c r="K378" s="498">
        <f t="shared" ca="1" si="164"/>
        <v>108.37514285714286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IFERROR(__xludf.DUMMYFUNCTION("IMPORTRANGE(""https://docs.google.com/spreadsheets/d/1XWAQStnk-4SwqDmLtmXYiTMKHgktTP8We1SCoS47DrQ/edit?usp=sharing"",""จัดที่ดิน!AJ88"")"),894)</f>
        <v>894</v>
      </c>
      <c r="K379" s="498">
        <f t="shared" ca="1" si="164"/>
        <v>137.53846153846155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IFERROR(__xludf.DUMMYFUNCTION("IMPORTRANGE(""https://docs.google.com/spreadsheets/d/1XWAQStnk-4SwqDmLtmXYiTMKHgktTP8We1SCoS47DrQ/edit?usp=sharing"",""จัดที่ดิน!AK88"")"),12477.0299999999)</f>
        <v>12477.029999999901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IFERROR(__xludf.DUMMYFUNCTION("IMPORTRANGE(""https://docs.google.com/spreadsheets/d/1XWAQStnk-4SwqDmLtmXYiTMKHgktTP8We1SCoS47DrQ/edit?usp=sharing"",""จัดที่ดิน!AL88"")"),806)</f>
        <v>806</v>
      </c>
      <c r="K381" s="498">
        <f t="shared" ca="1" si="164"/>
        <v>124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IFERROR(__xludf.DUMMYFUNCTION("IMPORTRANGE(""https://docs.google.com/spreadsheets/d/1XWAQStnk-4SwqDmLtmXYiTMKHgktTP8We1SCoS47DrQ/edit?usp=sharing"",""จัดที่ดิน!AM88"")"),11637.98)</f>
        <v>11637.98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IFERROR(__xludf.DUMMYFUNCTION("IMPORTRANGE(""https://docs.google.com/spreadsheets/d/1XWAQStnk-4SwqDmLtmXYiTMKHgktTP8We1SCoS47DrQ/edit?usp=sharing"",""จัดที่ดิน!AP88"")"),87)</f>
        <v>87</v>
      </c>
      <c r="K385" s="506">
        <f ca="1">IF(I385&gt;0,J385*100/I385,0)</f>
        <v>58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2494783</v>
      </c>
      <c r="N414" s="553">
        <f t="shared" si="181"/>
        <v>2156158.35</v>
      </c>
      <c r="O414" s="553">
        <f ca="1">IF(L414&gt;0,N414*100/L414,0)</f>
        <v>102.91493006499012</v>
      </c>
      <c r="P414" s="553">
        <f ca="1">IF(M414&gt;0,N414*100/M414,0)</f>
        <v>86.426689215053969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144817</v>
      </c>
      <c r="O419" s="155">
        <f t="shared" ref="O419:O424" ca="1" si="185">IF(L419&gt;0,N419*100/L419,0)</f>
        <v>97.166532474503484</v>
      </c>
      <c r="P419" s="155">
        <f t="shared" ref="P419:P424" ca="1" si="186">IF(M419&gt;0,N419*100/M419,0)</f>
        <v>97.166532474503484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144817</v>
      </c>
      <c r="O421" s="93">
        <f t="shared" ca="1" si="185"/>
        <v>97.166532474503484</v>
      </c>
      <c r="P421" s="93">
        <f t="shared" ca="1" si="186"/>
        <v>97.166532474503484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144817</v>
      </c>
      <c r="O422" s="498">
        <f t="shared" ca="1" si="185"/>
        <v>97.166532474503484</v>
      </c>
      <c r="P422" s="498">
        <f t="shared" ca="1" si="186"/>
        <v>97.166532474503484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144817</v>
      </c>
      <c r="O424" s="93">
        <f t="shared" ca="1" si="185"/>
        <v>97.166532474503484</v>
      </c>
      <c r="P424" s="93">
        <f t="shared" ca="1" si="186"/>
        <v>97.166532474503484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1080+480+3740+20737</f>
        <v>26037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251772.05</v>
      </c>
      <c r="O444" s="195">
        <f t="shared" ref="O444:O449" ca="1" si="198">IF(L444&gt;0,N444*100/L444,0)</f>
        <v>79.253352430118355</v>
      </c>
      <c r="P444" s="195">
        <f t="shared" ref="P444:P449" ca="1" si="199">IF(M444&gt;0,N444*100/M444,0)</f>
        <v>79.253352430118355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251772.05</v>
      </c>
      <c r="O446" s="93">
        <f t="shared" ca="1" si="198"/>
        <v>79.253352430118355</v>
      </c>
      <c r="P446" s="93">
        <f t="shared" ca="1" si="199"/>
        <v>79.253352430118355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251772.05</v>
      </c>
      <c r="O447" s="498">
        <f t="shared" ca="1" si="198"/>
        <v>79.253352430118355</v>
      </c>
      <c r="P447" s="498">
        <f t="shared" ca="1" si="199"/>
        <v>79.253352430118355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251772.05</v>
      </c>
      <c r="O449" s="93">
        <f t="shared" ca="1" si="198"/>
        <v>79.253352430118355</v>
      </c>
      <c r="P449" s="93">
        <f t="shared" ca="1" si="199"/>
        <v>79.253352430118355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23833.35+13000+13000+12566.67+12566.67+12133.34+10400.02</f>
        <v>97500.05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360+3730+3600+360+2300+6632+3890</f>
        <v>20872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80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700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559153</v>
      </c>
      <c r="O467" s="195">
        <f t="shared" ref="O467:O472" ca="1" si="207">IF(L467&gt;0,N467*100/L467,0)</f>
        <v>98.020836437645826</v>
      </c>
      <c r="P467" s="195">
        <f t="shared" ref="P467:P472" ca="1" si="208">IF(M467&gt;0,N467*100/M467,0)</f>
        <v>98.020836437645826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559153</v>
      </c>
      <c r="O469" s="93">
        <f t="shared" ca="1" si="207"/>
        <v>98.020836437645826</v>
      </c>
      <c r="P469" s="93">
        <f t="shared" ca="1" si="208"/>
        <v>98.020836437645826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559153</v>
      </c>
      <c r="O470" s="498">
        <f t="shared" ca="1" si="207"/>
        <v>98.020836437645826</v>
      </c>
      <c r="P470" s="498">
        <f t="shared" ca="1" si="208"/>
        <v>98.020836437645826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559153</v>
      </c>
      <c r="O472" s="93">
        <f t="shared" ca="1" si="207"/>
        <v>98.020836437645826</v>
      </c>
      <c r="P472" s="93">
        <f t="shared" ca="1" si="208"/>
        <v>98.020836437645826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434000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23780+4720+480+3400+960+1440+1540+4680</f>
        <v>41000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630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70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261280</v>
      </c>
      <c r="O523" s="195">
        <f t="shared" ref="O523:O528" ca="1" si="227">IF(L523&gt;0,N523*100/L523,0)</f>
        <v>94.236456755392055</v>
      </c>
      <c r="P523" s="195">
        <f t="shared" ref="P523:P528" ca="1" si="228">IF(M523&gt;0,N523*100/M523,0)</f>
        <v>94.236456755392055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261280</v>
      </c>
      <c r="O525" s="93">
        <f t="shared" ca="1" si="227"/>
        <v>94.236456755392055</v>
      </c>
      <c r="P525" s="93">
        <f t="shared" ca="1" si="228"/>
        <v>94.236456755392055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261280</v>
      </c>
      <c r="O526" s="498">
        <f t="shared" ca="1" si="227"/>
        <v>94.236456755392055</v>
      </c>
      <c r="P526" s="498">
        <f t="shared" ca="1" si="228"/>
        <v>94.236456755392055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261280</v>
      </c>
      <c r="O528" s="93">
        <f t="shared" ca="1" si="227"/>
        <v>94.236456755392055</v>
      </c>
      <c r="P528" s="93">
        <f t="shared" ca="1" si="228"/>
        <v>94.236456755392055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f>3700+7980+240+22800+2080+600+360+1820</f>
        <v>39580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1180360</v>
      </c>
      <c r="N544" s="155">
        <f t="shared" si="236"/>
        <v>939136.3</v>
      </c>
      <c r="O544" s="155">
        <f t="shared" ref="O544:O549" ca="1" si="237">IF(L544&gt;0,N544*100/L544,0)</f>
        <v>120.29952668558217</v>
      </c>
      <c r="P544" s="155">
        <f t="shared" ref="P544:P549" ca="1" si="238">IF(M544&gt;0,N544*100/M544,0)</f>
        <v>79.563548408959974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1180360</v>
      </c>
      <c r="N546" s="93">
        <f t="shared" si="240"/>
        <v>939136.3</v>
      </c>
      <c r="O546" s="93">
        <f t="shared" ca="1" si="237"/>
        <v>120.29952668558217</v>
      </c>
      <c r="P546" s="93">
        <f t="shared" ca="1" si="238"/>
        <v>79.563548408959974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1180360</v>
      </c>
      <c r="N547" s="498">
        <f t="shared" si="241"/>
        <v>939136.3</v>
      </c>
      <c r="O547" s="498">
        <f t="shared" ca="1" si="237"/>
        <v>120.29952668558217</v>
      </c>
      <c r="P547" s="498">
        <f t="shared" ca="1" si="238"/>
        <v>79.563548408959974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L549+399695</f>
        <v>1180360</v>
      </c>
      <c r="N549" s="93">
        <f>N550+N551+N552+N553+N554</f>
        <v>939136.3</v>
      </c>
      <c r="O549" s="93">
        <f t="shared" ca="1" si="237"/>
        <v>120.29952668558217</v>
      </c>
      <c r="P549" s="93">
        <f t="shared" ca="1" si="238"/>
        <v>79.563548408959974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24266.68+13000+13000+13000+13000+13000+13000</f>
        <v>102266.68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32853.25+65260+2498.45+7850+86672+7970+316+1365+14430+240+15375+3950+1780+26020+53390+14635+35360+29476.67+21627+3076.25+6150+2660+2660+360+1200</f>
        <v>437174.62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f>220000+178195+2000+1500-2000</f>
        <v>399695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IFERROR(__xludf.DUMMYFUNCTION("IMPORTRANGE(""https://docs.google.com/spreadsheets/d/19vJNZY_5yjcGF2XGBMNZRCAIB0Kwfpjp8YEOfu-bneM/edit?usp=sharing"",""งานกองทุน!F88"")"),2330766.03)</f>
        <v>2330766.0299999998</v>
      </c>
      <c r="K821" s="498">
        <f t="shared" ref="K821:K828" ca="1" si="335">IF(I821&gt;0,J821*100/I821,0)</f>
        <v>53.201884947338755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IFERROR(__xludf.DUMMYFUNCTION("IMPORTRANGE(""https://docs.google.com/spreadsheets/d/19vJNZY_5yjcGF2XGBMNZRCAIB0Kwfpjp8YEOfu-bneM/edit?usp=sharing"",""งานกองทุน!E88"")"),155)</f>
        <v>155</v>
      </c>
      <c r="K822" s="498">
        <f t="shared" ca="1" si="335"/>
        <v>56.159420289855071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IFERROR(__xludf.DUMMYFUNCTION("IMPORTRANGE(""https://docs.google.com/spreadsheets/d/19vJNZY_5yjcGF2XGBMNZRCAIB0Kwfpjp8YEOfu-bneM/edit?usp=sharing"",""งานกองทุน!K88"")"),422544.93)</f>
        <v>422544.93</v>
      </c>
      <c r="K823" s="498">
        <f t="shared" ca="1" si="335"/>
        <v>23.648767613541178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IFERROR(__xludf.DUMMYFUNCTION("IMPORTRANGE(""https://docs.google.com/spreadsheets/d/19vJNZY_5yjcGF2XGBMNZRCAIB0Kwfpjp8YEOfu-bneM/edit?usp=sharing"",""งานกองทุน!J88"")"),50)</f>
        <v>50</v>
      </c>
      <c r="K824" s="498">
        <f t="shared" ca="1" si="335"/>
        <v>83.333333333333329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IFERROR(__xludf.DUMMYFUNCTION("IMPORTRANGE(""https://docs.google.com/spreadsheets/d/19vJNZY_5yjcGF2XGBMNZRCAIB0Kwfpjp8YEOfu-bneM/edit?usp=sharing"",""งานกองทุน!P88"")"),257256)</f>
        <v>257256</v>
      </c>
      <c r="K825" s="498">
        <f t="shared" ca="1" si="335"/>
        <v>3770.9762532981531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IFERROR(__xludf.DUMMYFUNCTION("IMPORTRANGE(""https://docs.google.com/spreadsheets/d/19vJNZY_5yjcGF2XGBMNZRCAIB0Kwfpjp8YEOfu-bneM/edit?usp=sharing"",""งานกองทุน!O88"")"),75)</f>
        <v>75</v>
      </c>
      <c r="K826" s="498">
        <f t="shared" ca="1" si="335"/>
        <v>750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29DF4-7B96-4CD4-B2DB-CBAFF72039D5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2" topLeftCell="A3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68636388.189999998</v>
      </c>
      <c r="N8" s="22">
        <f t="shared" ca="1" si="0"/>
        <v>31742154.34</v>
      </c>
      <c r="O8" s="22">
        <f t="shared" ref="O8:O16" ca="1" si="1">IF(L8&gt;0,N8*100/L8,0)</f>
        <v>46.29903547159536</v>
      </c>
      <c r="P8" s="22">
        <f t="shared" ref="P8:P16" ca="1" si="2">IF(M8&gt;0,N8*100/M8,0)</f>
        <v>46.246830838666831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68636388.189999998</v>
      </c>
      <c r="N10" s="30">
        <f t="shared" ca="1" si="3"/>
        <v>31742154.34</v>
      </c>
      <c r="O10" s="30">
        <f t="shared" ca="1" si="1"/>
        <v>46.29903547159536</v>
      </c>
      <c r="P10" s="30">
        <f t="shared" ca="1" si="2"/>
        <v>46.246830838666831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5009557</v>
      </c>
      <c r="N11" s="498">
        <f t="shared" ca="1" si="4"/>
        <v>2918577.15</v>
      </c>
      <c r="O11" s="498">
        <f t="shared" ca="1" si="1"/>
        <v>60.038240581486413</v>
      </c>
      <c r="P11" s="498">
        <f t="shared" ca="1" si="2"/>
        <v>58.260184483378474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5009557</v>
      </c>
      <c r="N13" s="93">
        <f t="shared" ca="1" si="5"/>
        <v>2918577.15</v>
      </c>
      <c r="O13" s="93">
        <f t="shared" ca="1" si="1"/>
        <v>60.038240581486413</v>
      </c>
      <c r="P13" s="93">
        <f t="shared" ca="1" si="2"/>
        <v>58.260184483378474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63626831.189999998</v>
      </c>
      <c r="N14" s="498">
        <f t="shared" ca="1" si="6"/>
        <v>28823577.190000001</v>
      </c>
      <c r="O14" s="498">
        <f t="shared" ca="1" si="1"/>
        <v>45.250506595204229</v>
      </c>
      <c r="P14" s="498">
        <f t="shared" ca="1" si="2"/>
        <v>45.300978613767739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63626831.189999998</v>
      </c>
      <c r="N16" s="52">
        <f t="shared" ca="1" si="7"/>
        <v>28823577.190000001</v>
      </c>
      <c r="O16" s="52">
        <f t="shared" ca="1" si="1"/>
        <v>45.250506595204229</v>
      </c>
      <c r="P16" s="52">
        <f t="shared" ca="1" si="2"/>
        <v>45.300978613767739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66902811.189999998</v>
      </c>
      <c r="N18" s="22">
        <f t="shared" ca="1" si="8"/>
        <v>31229299</v>
      </c>
      <c r="O18" s="22">
        <f t="shared" ref="O18:O26" ca="1" si="9">IF(L18&gt;0,N18*100/L18,0)</f>
        <v>46.732664007199652</v>
      </c>
      <c r="P18" s="22">
        <f t="shared" ref="P18:P26" ca="1" si="10">IF(M18&gt;0,N18*100/M18,0)</f>
        <v>46.678605045923483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66902811.189999998</v>
      </c>
      <c r="N20" s="30">
        <f t="shared" ca="1" si="11"/>
        <v>31229299</v>
      </c>
      <c r="O20" s="30">
        <f t="shared" ca="1" si="9"/>
        <v>46.732664007199652</v>
      </c>
      <c r="P20" s="30">
        <f t="shared" ca="1" si="10"/>
        <v>46.678605045923483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3275980</v>
      </c>
      <c r="N21" s="498">
        <f t="shared" ca="1" si="12"/>
        <v>2405721.81</v>
      </c>
      <c r="O21" s="498">
        <f t="shared" ca="1" si="9"/>
        <v>76.91860935791432</v>
      </c>
      <c r="P21" s="498">
        <f t="shared" ca="1" si="10"/>
        <v>73.435180007203954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3275980</v>
      </c>
      <c r="N23" s="93">
        <f t="shared" ca="1" si="13"/>
        <v>2405721.81</v>
      </c>
      <c r="O23" s="93">
        <f t="shared" ca="1" si="9"/>
        <v>76.91860935791432</v>
      </c>
      <c r="P23" s="93">
        <f t="shared" ca="1" si="10"/>
        <v>73.435180007203954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63626831.189999998</v>
      </c>
      <c r="N24" s="498">
        <f t="shared" ca="1" si="14"/>
        <v>28823577.190000001</v>
      </c>
      <c r="O24" s="498">
        <f t="shared" ca="1" si="9"/>
        <v>45.250506595204229</v>
      </c>
      <c r="P24" s="498">
        <f t="shared" ca="1" si="10"/>
        <v>45.300978613767739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63626831.189999998</v>
      </c>
      <c r="N26" s="52">
        <f t="shared" ca="1" si="15"/>
        <v>28823577.190000001</v>
      </c>
      <c r="O26" s="52">
        <f t="shared" ca="1" si="9"/>
        <v>45.250506595204229</v>
      </c>
      <c r="P26" s="52">
        <f t="shared" ca="1" si="10"/>
        <v>45.300978613767739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66825420</v>
      </c>
      <c r="M37" s="858">
        <f t="shared" ca="1" si="24"/>
        <v>66902811.189999998</v>
      </c>
      <c r="N37" s="858">
        <f t="shared" ca="1" si="24"/>
        <v>31229299</v>
      </c>
      <c r="O37" s="858">
        <f t="shared" ca="1" si="17"/>
        <v>46.732664007199652</v>
      </c>
      <c r="P37" s="858">
        <f t="shared" ca="1" si="18"/>
        <v>46.678605045923483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552970</v>
      </c>
      <c r="N41" s="85">
        <f t="shared" ca="1" si="25"/>
        <v>388142.61</v>
      </c>
      <c r="O41" s="85">
        <f t="shared" ref="O41:O49" ca="1" si="26">IF(L41&gt;0,N41*100/L41,0)</f>
        <v>72.952280800676633</v>
      </c>
      <c r="P41" s="85">
        <f t="shared" ref="P41:P49" ca="1" si="27">IF(M41&gt;0,N41*100/M41,0)</f>
        <v>70.192344973506707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552970</v>
      </c>
      <c r="N43" s="92">
        <f t="shared" ca="1" si="28"/>
        <v>388142.61</v>
      </c>
      <c r="O43" s="92">
        <f t="shared" ca="1" si="26"/>
        <v>72.952280800676633</v>
      </c>
      <c r="P43" s="92">
        <f t="shared" ca="1" si="27"/>
        <v>70.192344973506707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552970</v>
      </c>
      <c r="N44" s="498">
        <f t="shared" ca="1" si="29"/>
        <v>388142.61</v>
      </c>
      <c r="O44" s="498">
        <f t="shared" ca="1" si="26"/>
        <v>72.952280800676633</v>
      </c>
      <c r="P44" s="498">
        <f t="shared" ca="1" si="27"/>
        <v>70.192344973506707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IFERROR(__xludf.DUMMYFUNCTION("IMPORTRANGE(""https://docs.google.com/spreadsheets/d/1MeEWN-I1oV_STSDYn1IFDPWt_1FKiwhDph83XaGc0o0/edit?usp=sharing"",""งบพรบ!R75"")"),552970)</f>
        <v>552970</v>
      </c>
      <c r="N46" s="93">
        <f ca="1">IFERROR(__xludf.DUMMYFUNCTION("IMPORTRANGE(""https://docs.google.com/spreadsheets/d/1MeEWN-I1oV_STSDYn1IFDPWt_1FKiwhDph83XaGc0o0/edit?usp=sharing"",""งบพรบ!T75"")"),388142.61)</f>
        <v>388142.61</v>
      </c>
      <c r="O46" s="93">
        <f t="shared" ca="1" si="26"/>
        <v>72.952280800676633</v>
      </c>
      <c r="P46" s="93">
        <f t="shared" ca="1" si="27"/>
        <v>70.192344973506707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657500</v>
      </c>
      <c r="N53" s="116">
        <f t="shared" ca="1" si="31"/>
        <v>550016.86</v>
      </c>
      <c r="O53" s="116">
        <f t="shared" ref="O53:O61" ca="1" si="32">IF(L53&gt;0,N53*100/L53,0)</f>
        <v>84.023351665139018</v>
      </c>
      <c r="P53" s="116">
        <f t="shared" ref="P53:P61" ca="1" si="33">IF(M53&gt;0,N53*100/M53,0)</f>
        <v>83.652754372623576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657500</v>
      </c>
      <c r="N55" s="123">
        <f t="shared" ca="1" si="34"/>
        <v>550016.86</v>
      </c>
      <c r="O55" s="123">
        <f t="shared" ca="1" si="32"/>
        <v>84.023351665139018</v>
      </c>
      <c r="P55" s="123">
        <f t="shared" ca="1" si="33"/>
        <v>83.652754372623576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657500</v>
      </c>
      <c r="N56" s="498">
        <f t="shared" ca="1" si="35"/>
        <v>550016.86</v>
      </c>
      <c r="O56" s="498">
        <f t="shared" ca="1" si="32"/>
        <v>84.023351665139018</v>
      </c>
      <c r="P56" s="498">
        <f t="shared" ca="1" si="33"/>
        <v>83.652754372623576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IFERROR(__xludf.DUMMYFUNCTION("IMPORTRANGE(""https://docs.google.com/spreadsheets/d/1MeEWN-I1oV_STSDYn1IFDPWt_1FKiwhDph83XaGc0o0/edit?usp=sharing"",""งบพรบ!AB75"")"),657500)</f>
        <v>657500</v>
      </c>
      <c r="N58" s="93">
        <f ca="1">IFERROR(__xludf.DUMMYFUNCTION("IMPORTRANGE(""https://docs.google.com/spreadsheets/d/1MeEWN-I1oV_STSDYn1IFDPWt_1FKiwhDph83XaGc0o0/edit?usp=sharing"",""งบพรบ!AD75"")"),550016.86)</f>
        <v>550016.86</v>
      </c>
      <c r="O58" s="93">
        <f t="shared" ca="1" si="32"/>
        <v>84.023351665139018</v>
      </c>
      <c r="P58" s="93">
        <f t="shared" ca="1" si="33"/>
        <v>83.652754372623576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688200</v>
      </c>
      <c r="N66" s="155">
        <f t="shared" ca="1" si="39"/>
        <v>494445.8</v>
      </c>
      <c r="O66" s="155">
        <f t="shared" ref="O66:O74" ca="1" si="40">IF(L66&gt;0,N66*100/L66,0)</f>
        <v>71.846236559139783</v>
      </c>
      <c r="P66" s="155">
        <f t="shared" ref="P66:P74" ca="1" si="41">IF(M66&gt;0,N66*100/M66,0)</f>
        <v>71.846236559139783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688200</v>
      </c>
      <c r="N68" s="93">
        <f t="shared" ca="1" si="42"/>
        <v>494445.8</v>
      </c>
      <c r="O68" s="93">
        <f t="shared" ca="1" si="40"/>
        <v>71.846236559139783</v>
      </c>
      <c r="P68" s="93">
        <f t="shared" ca="1" si="41"/>
        <v>71.846236559139783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688200</v>
      </c>
      <c r="N69" s="498">
        <f t="shared" ca="1" si="43"/>
        <v>494445.8</v>
      </c>
      <c r="O69" s="498">
        <f t="shared" ca="1" si="40"/>
        <v>71.846236559139783</v>
      </c>
      <c r="P69" s="498">
        <f t="shared" ca="1" si="41"/>
        <v>71.846236559139783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IFERROR(__xludf.DUMMYFUNCTION("IMPORTRANGE(""https://docs.google.com/spreadsheets/d/1MeEWN-I1oV_STSDYn1IFDPWt_1FKiwhDph83XaGc0o0/edit?usp=sharing"",""งบพรบ!AL75"")"),688200)</f>
        <v>688200</v>
      </c>
      <c r="N71" s="93">
        <f ca="1">IFERROR(__xludf.DUMMYFUNCTION("IMPORTRANGE(""https://docs.google.com/spreadsheets/d/1MeEWN-I1oV_STSDYn1IFDPWt_1FKiwhDph83XaGc0o0/edit?usp=sharing"",""งบพรบ!AN75"")"),494445.8)</f>
        <v>494445.8</v>
      </c>
      <c r="O71" s="93">
        <f t="shared" ca="1" si="40"/>
        <v>71.846236559139783</v>
      </c>
      <c r="P71" s="93">
        <f t="shared" ca="1" si="41"/>
        <v>71.846236559139783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78563</v>
      </c>
      <c r="O88" s="155">
        <f t="shared" ref="O88:O96" ca="1" si="50">IF(L88&gt;0,N88*100/L88,0)</f>
        <v>91.522600186393291</v>
      </c>
      <c r="P88" s="155">
        <f t="shared" ref="P88:P96" ca="1" si="51">IF(M88&gt;0,N88*100/M88,0)</f>
        <v>91.522600186393291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78563</v>
      </c>
      <c r="O90" s="93">
        <f t="shared" ca="1" si="50"/>
        <v>91.522600186393291</v>
      </c>
      <c r="P90" s="93">
        <f t="shared" ca="1" si="51"/>
        <v>91.522600186393291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85840</v>
      </c>
      <c r="N91" s="498">
        <f t="shared" ca="1" si="53"/>
        <v>78563</v>
      </c>
      <c r="O91" s="498">
        <f t="shared" ca="1" si="50"/>
        <v>91.522600186393291</v>
      </c>
      <c r="P91" s="498">
        <f t="shared" ca="1" si="51"/>
        <v>91.522600186393291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IFERROR(__xludf.DUMMYFUNCTION("IMPORTRANGE(""https://docs.google.com/spreadsheets/d/1MeEWN-I1oV_STSDYn1IFDPWt_1FKiwhDph83XaGc0o0/edit?usp=sharing"",""งบพรบ!AV75"")"),85840)</f>
        <v>85840</v>
      </c>
      <c r="N93" s="93">
        <f ca="1">IFERROR(__xludf.DUMMYFUNCTION("IMPORTRANGE(""https://docs.google.com/spreadsheets/d/1MeEWN-I1oV_STSDYn1IFDPWt_1FKiwhDph83XaGc0o0/edit?usp=sharing"",""งบพรบ!AX75"")"),78563)</f>
        <v>78563</v>
      </c>
      <c r="O93" s="93">
        <f t="shared" ca="1" si="50"/>
        <v>91.522600186393291</v>
      </c>
      <c r="P93" s="93">
        <f t="shared" ca="1" si="51"/>
        <v>91.522600186393291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77660</v>
      </c>
      <c r="N181" s="155">
        <f t="shared" ca="1" si="92"/>
        <v>56710</v>
      </c>
      <c r="O181" s="155">
        <f t="shared" ref="O181:O189" ca="1" si="93">IF(L181&gt;0,N181*100/L181,0)</f>
        <v>93.735537190082638</v>
      </c>
      <c r="P181" s="155">
        <f t="shared" ref="P181:P189" ca="1" si="94">IF(M181&gt;0,N181*100/M181,0)</f>
        <v>73.023435488024717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77660</v>
      </c>
      <c r="N183" s="93">
        <f t="shared" ca="1" si="95"/>
        <v>56710</v>
      </c>
      <c r="O183" s="93">
        <f t="shared" ca="1" si="93"/>
        <v>93.735537190082638</v>
      </c>
      <c r="P183" s="93">
        <f t="shared" ca="1" si="94"/>
        <v>73.023435488024717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77660</v>
      </c>
      <c r="N184" s="498">
        <f t="shared" ca="1" si="96"/>
        <v>56710</v>
      </c>
      <c r="O184" s="498">
        <f t="shared" ca="1" si="93"/>
        <v>93.735537190082638</v>
      </c>
      <c r="P184" s="498">
        <f t="shared" ca="1" si="94"/>
        <v>73.023435488024717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IFERROR(__xludf.DUMMYFUNCTION("IMPORTRANGE(""https://docs.google.com/spreadsheets/d/1MeEWN-I1oV_STSDYn1IFDPWt_1FKiwhDph83XaGc0o0/edit?usp=sharing"",""งบพรบ!CT75"")"),77660)</f>
        <v>77660</v>
      </c>
      <c r="N186" s="93">
        <f ca="1">IFERROR(__xludf.DUMMYFUNCTION("IMPORTRANGE(""https://docs.google.com/spreadsheets/d/1MeEWN-I1oV_STSDYn1IFDPWt_1FKiwhDph83XaGc0o0/edit?usp=sharing"",""งบพรบ!CV75"")"),56710)</f>
        <v>56710</v>
      </c>
      <c r="O186" s="93">
        <f t="shared" ca="1" si="93"/>
        <v>93.735537190082638</v>
      </c>
      <c r="P186" s="93">
        <f t="shared" ca="1" si="94"/>
        <v>73.023435488024717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IFERROR(__xludf.DUMMYFUNCTION("IMPORTRANGE(""https://docs.google.com/spreadsheets/d/1MeEWN-I1oV_STSDYn1IFDPWt_1FKiwhDph83XaGc0o0/edit?usp=sharing"",""งบพรบ!DD75"")"),26900)</f>
        <v>26900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3784721.19</v>
      </c>
      <c r="N315" s="155">
        <f t="shared" ca="1" si="143"/>
        <v>3713333.71</v>
      </c>
      <c r="O315" s="155">
        <f t="shared" ref="O315:O323" ca="1" si="144">IF(L315&gt;0,N315*100/L315,0)</f>
        <v>98.943077804423126</v>
      </c>
      <c r="P315" s="155">
        <f t="shared" ref="P315:P323" ca="1" si="145">IF(M315&gt;0,N315*100/M315,0)</f>
        <v>98.113798179146713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3784721.19</v>
      </c>
      <c r="N317" s="93">
        <f t="shared" ca="1" si="146"/>
        <v>3713333.71</v>
      </c>
      <c r="O317" s="93">
        <f t="shared" ca="1" si="144"/>
        <v>98.943077804423126</v>
      </c>
      <c r="P317" s="93">
        <f t="shared" ca="1" si="145"/>
        <v>98.113798179146713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250900</v>
      </c>
      <c r="N318" s="498">
        <f t="shared" ca="1" si="147"/>
        <v>179512.52</v>
      </c>
      <c r="O318" s="498">
        <f t="shared" ca="1" si="144"/>
        <v>117.32844444444444</v>
      </c>
      <c r="P318" s="498">
        <f t="shared" ca="1" si="145"/>
        <v>71.547437225986442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IFERROR(__xludf.DUMMYFUNCTION("IMPORTRANGE(""https://docs.google.com/spreadsheets/d/1MeEWN-I1oV_STSDYn1IFDPWt_1FKiwhDph83XaGc0o0/edit?usp=sharing"",""งบพรบ!EH75"")"),250900)</f>
        <v>250900</v>
      </c>
      <c r="N320" s="93">
        <f ca="1">IFERROR(__xludf.DUMMYFUNCTION("IMPORTRANGE(""https://docs.google.com/spreadsheets/d/1MeEWN-I1oV_STSDYn1IFDPWt_1FKiwhDph83XaGc0o0/edit?usp=sharing"",""งบพรบ!EJ75"")"),179512.52)</f>
        <v>179512.52</v>
      </c>
      <c r="O320" s="93">
        <f t="shared" ca="1" si="144"/>
        <v>117.32844444444444</v>
      </c>
      <c r="P320" s="93">
        <f t="shared" ca="1" si="145"/>
        <v>71.547437225986442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3533821.19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100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IFERROR(__xludf.DUMMYFUNCTION("IMPORTRANGE(""https://docs.google.com/spreadsheets/d/1MeEWN-I1oV_STSDYn1IFDPWt_1FKiwhDph83XaGc0o0/edit?usp=sharing"",""งบพรบ!EI75"")"),3533821.19)</f>
        <v>3533821.19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100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2371</v>
      </c>
      <c r="K327" s="446">
        <f ca="1">IF(I327&gt;0,J327*100/I327,0)</f>
        <v>118.55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113622.28</v>
      </c>
      <c r="O328" s="155">
        <f t="shared" ref="O328:O336" ca="1" si="150">IF(L328&gt;0,N328*100/L328,0)</f>
        <v>67.632309523809525</v>
      </c>
      <c r="P328" s="155">
        <f t="shared" ref="P328:P336" ca="1" si="151">IF(M328&gt;0,N328*100/M328,0)</f>
        <v>66.64063343108505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113622.28</v>
      </c>
      <c r="O330" s="93">
        <f t="shared" ca="1" si="150"/>
        <v>67.632309523809525</v>
      </c>
      <c r="P330" s="93">
        <f t="shared" ca="1" si="151"/>
        <v>66.64063343108505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170500</v>
      </c>
      <c r="N331" s="498">
        <f t="shared" ca="1" si="153"/>
        <v>113622.28</v>
      </c>
      <c r="O331" s="498">
        <f t="shared" ca="1" si="150"/>
        <v>67.632309523809525</v>
      </c>
      <c r="P331" s="498">
        <f t="shared" ca="1" si="151"/>
        <v>66.64063343108505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IFERROR(__xludf.DUMMYFUNCTION("IMPORTRANGE(""https://docs.google.com/spreadsheets/d/1MeEWN-I1oV_STSDYn1IFDPWt_1FKiwhDph83XaGc0o0/edit?usp=sharing"",""งบพรบ!ER75"")"),170500)</f>
        <v>170500</v>
      </c>
      <c r="N333" s="93">
        <f ca="1">IFERROR(__xludf.DUMMYFUNCTION("IMPORTRANGE(""https://docs.google.com/spreadsheets/d/1MeEWN-I1oV_STSDYn1IFDPWt_1FKiwhDph83XaGc0o0/edit?usp=sharing"",""งบพรบ!ET75"")"),113622.28)</f>
        <v>113622.28</v>
      </c>
      <c r="O333" s="93">
        <f t="shared" ca="1" si="150"/>
        <v>67.632309523809525</v>
      </c>
      <c r="P333" s="93">
        <f t="shared" ca="1" si="151"/>
        <v>66.64063343108505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IFERROR(__xludf.DUMMYFUNCTION("IMPORTRANGE(""https://docs.google.com/spreadsheets/d/1kVcqe37tkHyjCSG3S0O1AXqVkqjo8mSIZil3BcpIysc/edit?usp=sharing"",""ศูนย์!D75"")"),2318)</f>
        <v>2318</v>
      </c>
      <c r="K338" s="498">
        <f ca="1">IF(I338&gt;0,J338*100/I338,0)</f>
        <v>115.9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IFERROR(__xludf.DUMMYFUNCTION("IMPORTRANGE(""https://docs.google.com/spreadsheets/d/1kVcqe37tkHyjCSG3S0O1AXqVkqjo8mSIZil3BcpIysc/edit?usp=sharing"",""ศูนย์!E75"")"),5)</f>
        <v>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IFERROR(__xludf.DUMMYFUNCTION("IMPORTRANGE(""https://docs.google.com/spreadsheets/d/1kVcqe37tkHyjCSG3S0O1AXqVkqjo8mSIZil3BcpIysc/edit?usp=sharing"",""ศูนย์!F75"")"),53)</f>
        <v>53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818910</v>
      </c>
      <c r="N345" s="155">
        <f t="shared" ca="1" si="155"/>
        <v>599213.74</v>
      </c>
      <c r="O345" s="155">
        <f t="shared" ref="O345:O353" ca="1" si="156">IF(L345&gt;0,N345*100/L345,0)</f>
        <v>71.874024229339085</v>
      </c>
      <c r="P345" s="155">
        <f t="shared" ref="P345:P353" ca="1" si="157">IF(M345&gt;0,N345*100/M345,0)</f>
        <v>73.172111709467458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818910</v>
      </c>
      <c r="N347" s="93">
        <f t="shared" ca="1" si="158"/>
        <v>599213.74</v>
      </c>
      <c r="O347" s="93">
        <f t="shared" ca="1" si="156"/>
        <v>71.874024229339085</v>
      </c>
      <c r="P347" s="93">
        <f t="shared" ca="1" si="157"/>
        <v>73.172111709467458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725900</v>
      </c>
      <c r="N348" s="498">
        <f t="shared" ca="1" si="159"/>
        <v>506203.74</v>
      </c>
      <c r="O348" s="498">
        <f t="shared" ca="1" si="156"/>
        <v>68.787028128821845</v>
      </c>
      <c r="P348" s="498">
        <f t="shared" ca="1" si="157"/>
        <v>69.73463837994214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IFERROR(__xludf.DUMMYFUNCTION("IMPORTRANGE(""https://docs.google.com/spreadsheets/d/1MeEWN-I1oV_STSDYn1IFDPWt_1FKiwhDph83XaGc0o0/edit?usp=sharing"",""งบพรบ!FB75"")"),725900)</f>
        <v>725900</v>
      </c>
      <c r="N350" s="93">
        <f ca="1">IFERROR(__xludf.DUMMYFUNCTION("IMPORTRANGE(""https://docs.google.com/spreadsheets/d/1MeEWN-I1oV_STSDYn1IFDPWt_1FKiwhDph83XaGc0o0/edit?usp=sharing"",""งบพรบ!FD75"")"),506203.74)</f>
        <v>506203.74</v>
      </c>
      <c r="O350" s="93">
        <f t="shared" ca="1" si="156"/>
        <v>68.787028128821845</v>
      </c>
      <c r="P350" s="93">
        <f t="shared" ca="1" si="157"/>
        <v>69.73463837994214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103</v>
      </c>
      <c r="K355" s="466">
        <f ca="1">IF(I355&gt;0,J355*100/I355,0)</f>
        <v>49.047619047619051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IFERROR(__xludf.DUMMYFUNCTION("IMPORTRANGE(""https://docs.google.com/spreadsheets/d/1XWAQStnk-4SwqDmLtmXYiTMKHgktTP8We1SCoS47DrQ/edit?usp=sharing"",""จัดที่ดิน!W75"")"),253)</f>
        <v>253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IFERROR(__xludf.DUMMYFUNCTION("IMPORTRANGE(""https://docs.google.com/spreadsheets/d/1XWAQStnk-4SwqDmLtmXYiTMKHgktTP8We1SCoS47DrQ/edit?usp=sharing"",""จัดที่ดิน!X75"")"),2724.89)</f>
        <v>2724.89</v>
      </c>
      <c r="K359" s="498">
        <f t="shared" ca="1" si="161"/>
        <v>129.75666666666666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IFERROR(__xludf.DUMMYFUNCTION("IMPORTRANGE(""https://docs.google.com/spreadsheets/d/1XWAQStnk-4SwqDmLtmXYiTMKHgktTP8We1SCoS47DrQ/edit?usp=sharing"",""จัดที่ดิน!Y75"")"),273)</f>
        <v>273</v>
      </c>
      <c r="K360" s="498">
        <f t="shared" ca="1" si="161"/>
        <v>130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IFERROR(__xludf.DUMMYFUNCTION("IMPORTRANGE(""https://docs.google.com/spreadsheets/d/1XWAQStnk-4SwqDmLtmXYiTMKHgktTP8We1SCoS47DrQ/edit?usp=sharing"",""จัดที่ดิน!Z75"")"),4674.6)</f>
        <v>4674.6000000000004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IFERROR(__xludf.DUMMYFUNCTION("IMPORTRANGE(""https://docs.google.com/spreadsheets/d/1XWAQStnk-4SwqDmLtmXYiTMKHgktTP8We1SCoS47DrQ/edit?usp=sharing"",""จัดที่ดิน!AA75"")"),103)</f>
        <v>103</v>
      </c>
      <c r="K362" s="498">
        <f t="shared" ca="1" si="161"/>
        <v>49.047619047619051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IFERROR(__xludf.DUMMYFUNCTION("IMPORTRANGE(""https://docs.google.com/spreadsheets/d/1XWAQStnk-4SwqDmLtmXYiTMKHgktTP8We1SCoS47DrQ/edit?usp=sharing"",""จัดที่ดิน!AB75"")"),1157.67999999999)</f>
        <v>1157.6799999999901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322</v>
      </c>
      <c r="K364" s="480">
        <f t="shared" ca="1" si="161"/>
        <v>119.25925925925925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IFERROR(__xludf.DUMMYFUNCTION("IMPORTRANGE(""https://docs.google.com/spreadsheets/d/1XWAQStnk-4SwqDmLtmXYiTMKHgktTP8We1SCoS47DrQ/edit?usp=sharing"",""จัดที่ดิน!E75"")"),131)</f>
        <v>131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IFERROR(__xludf.DUMMYFUNCTION("IMPORTRANGE(""https://docs.google.com/spreadsheets/d/1XWAQStnk-4SwqDmLtmXYiTMKHgktTP8We1SCoS47DrQ/edit?usp=sharing"",""จัดที่ดิน!F75"")"),1530.06)</f>
        <v>1530.06</v>
      </c>
      <c r="K369" s="498">
        <f t="shared" ca="1" si="163"/>
        <v>117.69692307692307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IFERROR(__xludf.DUMMYFUNCTION("IMPORTRANGE(""https://docs.google.com/spreadsheets/d/1XWAQStnk-4SwqDmLtmXYiTMKHgktTP8We1SCoS47DrQ/edit?usp=sharing"",""จัดที่ดิน!G75"")"),163)</f>
        <v>163</v>
      </c>
      <c r="K370" s="498">
        <f t="shared" ca="1" si="163"/>
        <v>125.38461538461539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IFERROR(__xludf.DUMMYFUNCTION("IMPORTRANGE(""https://docs.google.com/spreadsheets/d/1XWAQStnk-4SwqDmLtmXYiTMKHgktTP8We1SCoS47DrQ/edit?usp=sharing"",""จัดที่ดิน!H75"")"),3550.03)</f>
        <v>3550.03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277</v>
      </c>
      <c r="K374" s="492">
        <f t="shared" ca="1" si="163"/>
        <v>197.85714285714286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IFERROR(__xludf.DUMMYFUNCTION("IMPORTRANGE(""https://docs.google.com/spreadsheets/d/1XWAQStnk-4SwqDmLtmXYiTMKHgktTP8We1SCoS47DrQ/edit?usp=sharing"",""จัดที่ดิน!AH75"")"),122)</f>
        <v>122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IFERROR(__xludf.DUMMYFUNCTION("IMPORTRANGE(""https://docs.google.com/spreadsheets/d/1XWAQStnk-4SwqDmLtmXYiTMKHgktTP8We1SCoS47DrQ/edit?usp=sharing"",""จัดที่ดิน!AI75"")"),1194.83)</f>
        <v>1194.83</v>
      </c>
      <c r="K378" s="498">
        <f t="shared" ca="1" si="164"/>
        <v>149.35374999999999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IFERROR(__xludf.DUMMYFUNCTION("IMPORTRANGE(""https://docs.google.com/spreadsheets/d/1XWAQStnk-4SwqDmLtmXYiTMKHgktTP8We1SCoS47DrQ/edit?usp=sharing"",""จัดที่ดิน!AJ75"")"),329)</f>
        <v>329</v>
      </c>
      <c r="K379" s="498">
        <f t="shared" ca="1" si="164"/>
        <v>235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IFERROR(__xludf.DUMMYFUNCTION("IMPORTRANGE(""https://docs.google.com/spreadsheets/d/1XWAQStnk-4SwqDmLtmXYiTMKHgktTP8We1SCoS47DrQ/edit?usp=sharing"",""จัดที่ดิน!AK75"")"),4552.14)</f>
        <v>4552.1400000000003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IFERROR(__xludf.DUMMYFUNCTION("IMPORTRANGE(""https://docs.google.com/spreadsheets/d/1XWAQStnk-4SwqDmLtmXYiTMKHgktTP8We1SCoS47DrQ/edit?usp=sharing"",""จัดที่ดิน!AL75"")"),277)</f>
        <v>277</v>
      </c>
      <c r="K381" s="498">
        <f t="shared" ca="1" si="164"/>
        <v>197.85714285714286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IFERROR(__xludf.DUMMYFUNCTION("IMPORTRANGE(""https://docs.google.com/spreadsheets/d/1XWAQStnk-4SwqDmLtmXYiTMKHgktTP8We1SCoS47DrQ/edit?usp=sharing"",""จัดที่ดิน!AM75"")"),4019.32)</f>
        <v>4019.32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IFERROR(__xludf.DUMMYFUNCTION("IMPORTRANGE(""https://docs.google.com/spreadsheets/d/1XWAQStnk-4SwqDmLtmXYiTMKHgktTP8We1SCoS47DrQ/edit?usp=sharing"",""จัดที่ดิน!AP75"")"),5)</f>
        <v>5</v>
      </c>
      <c r="K385" s="506">
        <f ca="1">IF(I385&gt;0,J385*100/I385,0)</f>
        <v>25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12</v>
      </c>
      <c r="K401" s="527">
        <f t="shared" si="172"/>
        <v>80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25196746</v>
      </c>
      <c r="O402" s="155">
        <f t="shared" ref="O402:O410" ca="1" si="175">IF(L402&gt;0,N402*100/L402,0)</f>
        <v>74.10807647058823</v>
      </c>
      <c r="P402" s="155">
        <f t="shared" ref="P402:P410" ca="1" si="176">IF(M402&gt;0,N402*100/M402,0)</f>
        <v>74.10807647058823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25196746</v>
      </c>
      <c r="O404" s="93">
        <f t="shared" ca="1" si="175"/>
        <v>74.10807647058823</v>
      </c>
      <c r="P404" s="93">
        <f t="shared" ca="1" si="176"/>
        <v>74.10807647058823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25196746</v>
      </c>
      <c r="O408" s="498">
        <f t="shared" ca="1" si="175"/>
        <v>74.10807647058823</v>
      </c>
      <c r="P408" s="498">
        <f t="shared" ca="1" si="176"/>
        <v>74.10807647058823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IFERROR(__xludf.DUMMYFUNCTION("IMPORTRANGE(""https://docs.google.com/spreadsheets/d/1MeEWN-I1oV_STSDYn1IFDPWt_1FKiwhDph83XaGc0o0/edit?usp=sharing"",""งบพรบ!FY75"")"),25196746)</f>
        <v>25196746</v>
      </c>
      <c r="O410" s="93">
        <f t="shared" ca="1" si="175"/>
        <v>74.10807647058823</v>
      </c>
      <c r="P410" s="93">
        <f t="shared" ca="1" si="176"/>
        <v>74.10807647058823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12</v>
      </c>
      <c r="K412" s="498">
        <f t="shared" ref="K412:K413" si="180">IF(I412&gt;0,J412*100/I412,0)</f>
        <v>80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628931</v>
      </c>
      <c r="K413" s="545">
        <f t="shared" si="180"/>
        <v>79.031289268660473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IFERROR(__xludf.DUMMYFUNCTION("IMPORTRANGE(""https://docs.google.com/spreadsheets/d/19vJNZY_5yjcGF2XGBMNZRCAIB0Kwfpjp8YEOfu-bneM/edit?usp=sharing"",""งานกองทุน!F75"")"),232383.5)</f>
        <v>232383.5</v>
      </c>
      <c r="K821" s="498">
        <f t="shared" ref="K821:K828" ca="1" si="335">IF(I821&gt;0,J821*100/I821,0)</f>
        <v>147.7309859137022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IFERROR(__xludf.DUMMYFUNCTION("IMPORTRANGE(""https://docs.google.com/spreadsheets/d/19vJNZY_5yjcGF2XGBMNZRCAIB0Kwfpjp8YEOfu-bneM/edit?usp=sharing"",""งานกองทุน!E75"")"),24)</f>
        <v>24</v>
      </c>
      <c r="K822" s="498">
        <f t="shared" ca="1" si="335"/>
        <v>133.33333333333334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IFERROR(__xludf.DUMMYFUNCTION("IMPORTRANGE(""https://docs.google.com/spreadsheets/d/19vJNZY_5yjcGF2XGBMNZRCAIB0Kwfpjp8YEOfu-bneM/edit?usp=sharing"",""งานกองทุน!K75"")"),1030422.21)</f>
        <v>1030422.21</v>
      </c>
      <c r="K823" s="498">
        <f t="shared" ca="1" si="335"/>
        <v>135.2511024879891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IFERROR(__xludf.DUMMYFUNCTION("IMPORTRANGE(""https://docs.google.com/spreadsheets/d/19vJNZY_5yjcGF2XGBMNZRCAIB0Kwfpjp8YEOfu-bneM/edit?usp=sharing"",""งานกองทุน!J75"")"),120)</f>
        <v>120</v>
      </c>
      <c r="K824" s="498">
        <f t="shared" ca="1" si="335"/>
        <v>461.53846153846155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IFERROR(__xludf.DUMMYFUNCTION("IMPORTRANGE(""https://docs.google.com/spreadsheets/d/19vJNZY_5yjcGF2XGBMNZRCAIB0Kwfpjp8YEOfu-bneM/edit?usp=sharing"",""งานกองทุน!P75"")"),20029.48)</f>
        <v>20029.48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IFERROR(__xludf.DUMMYFUNCTION("IMPORTRANGE(""https://docs.google.com/spreadsheets/d/19vJNZY_5yjcGF2XGBMNZRCAIB0Kwfpjp8YEOfu-bneM/edit?usp=sharing"",""งานกองทุน!O75"")"),12)</f>
        <v>12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IFERROR(__xludf.DUMMYFUNCTION("IMPORTRANGE(""https://docs.google.com/spreadsheets/d/19vJNZY_5yjcGF2XGBMNZRCAIB0Kwfpjp8YEOfu-bneM/edit?usp=sharing"",""งานกองทุน!U75"")"),200000)</f>
        <v>200000</v>
      </c>
      <c r="K827" s="498">
        <f t="shared" ca="1" si="335"/>
        <v>71.428571428571431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IFERROR(__xludf.DUMMYFUNCTION("IMPORTRANGE(""https://docs.google.com/spreadsheets/d/19vJNZY_5yjcGF2XGBMNZRCAIB0Kwfpjp8YEOfu-bneM/edit?usp=sharing"",""งานกองทุน!T75"")"),4)</f>
        <v>4</v>
      </c>
      <c r="K828" s="506">
        <f t="shared" ca="1" si="335"/>
        <v>36.363636363636367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B04A9-1C83-4406-8065-2EE91BA1112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6206429</v>
      </c>
      <c r="N8" s="22">
        <f t="shared" ca="1" si="0"/>
        <v>4799082.6900000004</v>
      </c>
      <c r="O8" s="22">
        <f t="shared" ref="O8:O16" ca="1" si="1">IF(L8&gt;0,N8*100/L8,0)</f>
        <v>83.810946614272495</v>
      </c>
      <c r="P8" s="22">
        <f t="shared" ref="P8:P16" ca="1" si="2">IF(M8&gt;0,N8*100/M8,0)</f>
        <v>77.324379123647446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6206429</v>
      </c>
      <c r="N10" s="30">
        <f t="shared" ca="1" si="3"/>
        <v>4799082.6900000004</v>
      </c>
      <c r="O10" s="30">
        <f t="shared" ca="1" si="1"/>
        <v>83.810946614272495</v>
      </c>
      <c r="P10" s="30">
        <f t="shared" ca="1" si="2"/>
        <v>77.324379123647446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5861629</v>
      </c>
      <c r="N11" s="498">
        <f t="shared" ca="1" si="4"/>
        <v>4454282.6900000004</v>
      </c>
      <c r="O11" s="498">
        <f t="shared" ca="1" si="1"/>
        <v>82.77364980568754</v>
      </c>
      <c r="P11" s="498">
        <f t="shared" ca="1" si="2"/>
        <v>75.990525671276714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5861629</v>
      </c>
      <c r="N13" s="93">
        <f t="shared" ca="1" si="5"/>
        <v>4454282.6900000004</v>
      </c>
      <c r="O13" s="93">
        <f t="shared" ca="1" si="1"/>
        <v>82.77364980568754</v>
      </c>
      <c r="P13" s="93">
        <f t="shared" ca="1" si="2"/>
        <v>75.990525671276714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4086593</v>
      </c>
      <c r="N18" s="22">
        <f t="shared" ca="1" si="8"/>
        <v>3206668.3200000003</v>
      </c>
      <c r="O18" s="22">
        <f t="shared" ref="O18:O26" ca="1" si="9">IF(L18&gt;0,N18*100/L18,0)</f>
        <v>88.919868727720939</v>
      </c>
      <c r="P18" s="22">
        <f t="shared" ref="P18:P26" ca="1" si="10">IF(M18&gt;0,N18*100/M18,0)</f>
        <v>78.468012841014513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4086593</v>
      </c>
      <c r="N20" s="30">
        <f t="shared" ca="1" si="11"/>
        <v>3206668.3200000003</v>
      </c>
      <c r="O20" s="30">
        <f t="shared" ca="1" si="9"/>
        <v>88.919868727720939</v>
      </c>
      <c r="P20" s="30">
        <f t="shared" ca="1" si="10"/>
        <v>78.468012841014513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3741793</v>
      </c>
      <c r="N21" s="498">
        <f t="shared" ca="1" si="12"/>
        <v>2861868.3200000003</v>
      </c>
      <c r="O21" s="498">
        <f t="shared" ca="1" si="9"/>
        <v>87.748477132068757</v>
      </c>
      <c r="P21" s="498">
        <f t="shared" ca="1" si="10"/>
        <v>76.483876045521498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3741793</v>
      </c>
      <c r="N23" s="93">
        <f t="shared" ca="1" si="13"/>
        <v>2861868.3200000003</v>
      </c>
      <c r="O23" s="93">
        <f t="shared" ca="1" si="9"/>
        <v>87.748477132068757</v>
      </c>
      <c r="P23" s="93">
        <f t="shared" ca="1" si="10"/>
        <v>76.483876045521498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1592414.37</v>
      </c>
      <c r="O28" s="22">
        <f t="shared" ref="O28:O37" ca="1" si="17">IF(L28&gt;0,N28*100/L28,0)</f>
        <v>75.119696523693349</v>
      </c>
      <c r="P28" s="22">
        <f t="shared" ref="P28:P37" ca="1" si="18">IF(M28&gt;0,N28*100/M28,0)</f>
        <v>75.119696523693349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1592414.37</v>
      </c>
      <c r="O30" s="30">
        <f t="shared" ca="1" si="17"/>
        <v>75.119696523693349</v>
      </c>
      <c r="P30" s="30">
        <f t="shared" ca="1" si="18"/>
        <v>75.119696523693349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1592414.37</v>
      </c>
      <c r="O31" s="498">
        <f t="shared" ca="1" si="17"/>
        <v>75.119696523693349</v>
      </c>
      <c r="P31" s="498">
        <f t="shared" ca="1" si="18"/>
        <v>75.119696523693349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1592414.37</v>
      </c>
      <c r="O33" s="93">
        <f t="shared" ca="1" si="17"/>
        <v>75.119696523693349</v>
      </c>
      <c r="P33" s="93">
        <f t="shared" ca="1" si="18"/>
        <v>75.119696523693349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3606245</v>
      </c>
      <c r="M37" s="858">
        <f t="shared" ca="1" si="24"/>
        <v>4086593</v>
      </c>
      <c r="N37" s="858">
        <f t="shared" ca="1" si="24"/>
        <v>3206668.3200000003</v>
      </c>
      <c r="O37" s="858">
        <f t="shared" ca="1" si="17"/>
        <v>88.919868727720939</v>
      </c>
      <c r="P37" s="858">
        <f t="shared" ca="1" si="18"/>
        <v>78.468012841014513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628460</v>
      </c>
      <c r="N41" s="85">
        <f t="shared" ca="1" si="25"/>
        <v>483367.5</v>
      </c>
      <c r="O41" s="85">
        <f t="shared" ref="O41:O49" ca="1" si="26">IF(L41&gt;0,N41*100/L41,0)</f>
        <v>80.668808411214954</v>
      </c>
      <c r="P41" s="85">
        <f t="shared" ref="P41:P49" ca="1" si="27">IF(M41&gt;0,N41*100/M41,0)</f>
        <v>76.913009578970815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628460</v>
      </c>
      <c r="N43" s="92">
        <f t="shared" ca="1" si="28"/>
        <v>483367.5</v>
      </c>
      <c r="O43" s="92">
        <f t="shared" ca="1" si="26"/>
        <v>80.668808411214954</v>
      </c>
      <c r="P43" s="92">
        <f t="shared" ca="1" si="27"/>
        <v>76.913009578970815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628460</v>
      </c>
      <c r="N44" s="498">
        <f t="shared" ca="1" si="29"/>
        <v>483367.5</v>
      </c>
      <c r="O44" s="498">
        <f t="shared" ca="1" si="26"/>
        <v>80.668808411214954</v>
      </c>
      <c r="P44" s="498">
        <f t="shared" ca="1" si="27"/>
        <v>76.913009578970815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IFERROR(__xludf.DUMMYFUNCTION("IMPORTRANGE(""https://docs.google.com/spreadsheets/d/1MeEWN-I1oV_STSDYn1IFDPWt_1FKiwhDph83XaGc0o0/edit?usp=sharing"",""งบพรบ!R76"")"),628460)</f>
        <v>628460</v>
      </c>
      <c r="N46" s="93">
        <f ca="1">IFERROR(__xludf.DUMMYFUNCTION("IMPORTRANGE(""https://docs.google.com/spreadsheets/d/1MeEWN-I1oV_STSDYn1IFDPWt_1FKiwhDph83XaGc0o0/edit?usp=sharing"",""งบพรบ!T76"")"),483367.5)</f>
        <v>483367.5</v>
      </c>
      <c r="O46" s="93">
        <f t="shared" ca="1" si="26"/>
        <v>80.668808411214954</v>
      </c>
      <c r="P46" s="93">
        <f t="shared" ca="1" si="27"/>
        <v>76.913009578970815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736758</v>
      </c>
      <c r="N53" s="116">
        <f t="shared" ca="1" si="31"/>
        <v>682335.22</v>
      </c>
      <c r="O53" s="116">
        <f t="shared" ref="O53:O61" ca="1" si="32">IF(L53&gt;0,N53*100/L53,0)</f>
        <v>93.920883688919474</v>
      </c>
      <c r="P53" s="116">
        <f t="shared" ref="P53:P61" ca="1" si="33">IF(M53&gt;0,N53*100/M53,0)</f>
        <v>92.613208136185833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736758</v>
      </c>
      <c r="N55" s="123">
        <f t="shared" ca="1" si="34"/>
        <v>682335.22</v>
      </c>
      <c r="O55" s="123">
        <f t="shared" ca="1" si="32"/>
        <v>93.920883688919474</v>
      </c>
      <c r="P55" s="123">
        <f t="shared" ca="1" si="33"/>
        <v>92.613208136185833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696958</v>
      </c>
      <c r="N56" s="498">
        <f t="shared" ca="1" si="35"/>
        <v>642535.22</v>
      </c>
      <c r="O56" s="498">
        <f t="shared" ca="1" si="32"/>
        <v>93.568548128731621</v>
      </c>
      <c r="P56" s="498">
        <f t="shared" ca="1" si="33"/>
        <v>92.191383124951571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IFERROR(__xludf.DUMMYFUNCTION("IMPORTRANGE(""https://docs.google.com/spreadsheets/d/1MeEWN-I1oV_STSDYn1IFDPWt_1FKiwhDph83XaGc0o0/edit?usp=sharing"",""งบพรบ!AB76"")"),696958)</f>
        <v>696958</v>
      </c>
      <c r="N58" s="93">
        <f ca="1">IFERROR(__xludf.DUMMYFUNCTION("IMPORTRANGE(""https://docs.google.com/spreadsheets/d/1MeEWN-I1oV_STSDYn1IFDPWt_1FKiwhDph83XaGc0o0/edit?usp=sharing"",""งบพรบ!AD76"")"),642535.22)</f>
        <v>642535.22</v>
      </c>
      <c r="O58" s="93">
        <f t="shared" ca="1" si="32"/>
        <v>93.568548128731621</v>
      </c>
      <c r="P58" s="93">
        <f t="shared" ca="1" si="33"/>
        <v>92.191383124951571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1055800</v>
      </c>
      <c r="N66" s="155">
        <f t="shared" ca="1" si="39"/>
        <v>793519.2</v>
      </c>
      <c r="O66" s="155">
        <f t="shared" ref="O66:O74" ca="1" si="40">IF(L66&gt;0,N66*100/L66,0)</f>
        <v>99.713395325458663</v>
      </c>
      <c r="P66" s="155">
        <f t="shared" ref="P66:P74" ca="1" si="41">IF(M66&gt;0,N66*100/M66,0)</f>
        <v>75.158098124644823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1055800</v>
      </c>
      <c r="N68" s="93">
        <f t="shared" ca="1" si="42"/>
        <v>793519.2</v>
      </c>
      <c r="O68" s="93">
        <f t="shared" ca="1" si="40"/>
        <v>99.713395325458663</v>
      </c>
      <c r="P68" s="93">
        <f t="shared" ca="1" si="41"/>
        <v>75.158098124644823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1055800</v>
      </c>
      <c r="N69" s="498">
        <f t="shared" ca="1" si="43"/>
        <v>793519.2</v>
      </c>
      <c r="O69" s="498">
        <f t="shared" ca="1" si="40"/>
        <v>99.713395325458663</v>
      </c>
      <c r="P69" s="498">
        <f t="shared" ca="1" si="41"/>
        <v>75.158098124644823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IFERROR(__xludf.DUMMYFUNCTION("IMPORTRANGE(""https://docs.google.com/spreadsheets/d/1MeEWN-I1oV_STSDYn1IFDPWt_1FKiwhDph83XaGc0o0/edit?usp=sharing"",""งบพรบ!AL76"")"),1055800)</f>
        <v>1055800</v>
      </c>
      <c r="N71" s="93">
        <f ca="1">IFERROR(__xludf.DUMMYFUNCTION("IMPORTRANGE(""https://docs.google.com/spreadsheets/d/1MeEWN-I1oV_STSDYn1IFDPWt_1FKiwhDph83XaGc0o0/edit?usp=sharing"",""งบพรบ!AN76"")"),793519.2)</f>
        <v>793519.2</v>
      </c>
      <c r="O71" s="93">
        <f t="shared" ca="1" si="40"/>
        <v>99.713395325458663</v>
      </c>
      <c r="P71" s="93">
        <f t="shared" ca="1" si="41"/>
        <v>75.158098124644823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84.246794871794876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84.246794871794876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84.246794871794876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IFERROR(__xludf.DUMMYFUNCTION("IMPORTRANGE(""https://docs.google.com/spreadsheets/d/1MeEWN-I1oV_STSDYn1IFDPWt_1FKiwhDph83XaGc0o0/edit?usp=sharing"",""งบพรบ!AV76"")"),31200)</f>
        <v>31200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84.246794871794876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125625</v>
      </c>
      <c r="O132" s="155">
        <f t="shared" ref="O132:O140" ca="1" si="70">IF(L132&gt;0,N132*100/L132,0)</f>
        <v>82.836042332926709</v>
      </c>
      <c r="P132" s="155">
        <f t="shared" ref="P132:P140" ca="1" si="71">IF(M132&gt;0,N132*100/M132,0)</f>
        <v>82.836042332926709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125625</v>
      </c>
      <c r="O134" s="93">
        <f t="shared" ca="1" si="70"/>
        <v>82.836042332926709</v>
      </c>
      <c r="P134" s="93">
        <f t="shared" ca="1" si="71"/>
        <v>82.836042332926709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48655</v>
      </c>
      <c r="N135" s="498">
        <f t="shared" ca="1" si="73"/>
        <v>22625</v>
      </c>
      <c r="O135" s="498">
        <f t="shared" ca="1" si="70"/>
        <v>46.500873497071218</v>
      </c>
      <c r="P135" s="498">
        <f t="shared" ca="1" si="71"/>
        <v>46.500873497071218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IFERROR(__xludf.DUMMYFUNCTION("IMPORTRANGE(""https://docs.google.com/spreadsheets/d/1MeEWN-I1oV_STSDYn1IFDPWt_1FKiwhDph83XaGc0o0/edit?usp=sharing"",""งบพรบ!BP76"")"),48655)</f>
        <v>48655</v>
      </c>
      <c r="N137" s="93">
        <f ca="1">IFERROR(__xludf.DUMMYFUNCTION("IMPORTRANGE(""https://docs.google.com/spreadsheets/d/1MeEWN-I1oV_STSDYn1IFDPWt_1FKiwhDph83XaGc0o0/edit?usp=sharing"",""งบพรบ!BR76"")"),22625)</f>
        <v>22625</v>
      </c>
      <c r="O137" s="93">
        <f t="shared" ca="1" si="70"/>
        <v>46.500873497071218</v>
      </c>
      <c r="P137" s="93">
        <f t="shared" ca="1" si="71"/>
        <v>46.500873497071218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49.5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49.5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49.5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IFERROR(__xludf.DUMMYFUNCTION("IMPORTRANGE(""https://docs.google.com/spreadsheets/d/1MeEWN-I1oV_STSDYn1IFDPWt_1FKiwhDph83XaGc0o0/edit?usp=sharing"",""งบพรบ!BZ76"")"),10000)</f>
        <v>10000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49.5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21</v>
      </c>
      <c r="K159" s="498">
        <f ca="1">IF(I159&gt;0,J159*100/I159,0)</f>
        <v>105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5">
        <f t="shared" ref="I164:J164" ca="1" si="83">I174+I177</f>
        <v>0</v>
      </c>
      <c r="J164" s="86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91830</v>
      </c>
      <c r="N181" s="155">
        <f t="shared" ca="1" si="92"/>
        <v>70692</v>
      </c>
      <c r="O181" s="155">
        <f t="shared" ref="O181:O189" ca="1" si="93">IF(L181&gt;0,N181*100/L181,0)</f>
        <v>110.45625</v>
      </c>
      <c r="P181" s="155">
        <f t="shared" ref="P181:P189" ca="1" si="94">IF(M181&gt;0,N181*100/M181,0)</f>
        <v>76.981378634433199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91830</v>
      </c>
      <c r="N183" s="93">
        <f t="shared" ca="1" si="95"/>
        <v>70692</v>
      </c>
      <c r="O183" s="93">
        <f t="shared" ca="1" si="93"/>
        <v>110.45625</v>
      </c>
      <c r="P183" s="93">
        <f t="shared" ca="1" si="94"/>
        <v>76.981378634433199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91830</v>
      </c>
      <c r="N184" s="498">
        <f t="shared" ca="1" si="96"/>
        <v>70692</v>
      </c>
      <c r="O184" s="498">
        <f t="shared" ca="1" si="93"/>
        <v>110.45625</v>
      </c>
      <c r="P184" s="498">
        <f t="shared" ca="1" si="94"/>
        <v>76.981378634433199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IFERROR(__xludf.DUMMYFUNCTION("IMPORTRANGE(""https://docs.google.com/spreadsheets/d/1MeEWN-I1oV_STSDYn1IFDPWt_1FKiwhDph83XaGc0o0/edit?usp=sharing"",""งบพรบ!CT76"")"),91830)</f>
        <v>91830</v>
      </c>
      <c r="N186" s="93">
        <f ca="1">IFERROR(__xludf.DUMMYFUNCTION("IMPORTRANGE(""https://docs.google.com/spreadsheets/d/1MeEWN-I1oV_STSDYn1IFDPWt_1FKiwhDph83XaGc0o0/edit?usp=sharing"",""งบพรบ!CV76"")"),70692)</f>
        <v>70692</v>
      </c>
      <c r="O186" s="93">
        <f t="shared" ca="1" si="93"/>
        <v>110.45625</v>
      </c>
      <c r="P186" s="93">
        <f t="shared" ca="1" si="94"/>
        <v>76.981378634433199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5050</v>
      </c>
      <c r="O191" s="155">
        <f ca="1">IF(L191&gt;0,N191*100/L191,0)</f>
        <v>84.166666666666671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24000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IFERROR(__xludf.DUMMYFUNCTION("IMPORTRANGE(""https://docs.google.com/spreadsheets/d/1MeEWN-I1oV_STSDYn1IFDPWt_1FKiwhDph83XaGc0o0/edit?usp=sharing"",""งบพรบ!DD76"")"),28800)</f>
        <v>28800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5120</v>
      </c>
      <c r="O277" s="155">
        <f t="shared" ref="O277:O285" ca="1" si="126">IF(L277&gt;0,N277*100/L277,0)</f>
        <v>22.624834290764472</v>
      </c>
      <c r="P277" s="155">
        <f t="shared" ref="P277:P285" ca="1" si="127">IF(M277&gt;0,N277*100/M277,0)</f>
        <v>22.624834290764472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5120</v>
      </c>
      <c r="O279" s="93">
        <f t="shared" ca="1" si="126"/>
        <v>22.624834290764472</v>
      </c>
      <c r="P279" s="93">
        <f t="shared" ca="1" si="127"/>
        <v>22.624834290764472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5120</v>
      </c>
      <c r="O280" s="498">
        <f t="shared" ca="1" si="126"/>
        <v>22.624834290764472</v>
      </c>
      <c r="P280" s="498">
        <f t="shared" ca="1" si="127"/>
        <v>22.624834290764472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IFERROR(__xludf.DUMMYFUNCTION("IMPORTRANGE(""https://docs.google.com/spreadsheets/d/1MeEWN-I1oV_STSDYn1IFDPWt_1FKiwhDph83XaGc0o0/edit?usp=sharing"",""งบพรบ!DP76"")"),5120)</f>
        <v>5120</v>
      </c>
      <c r="O282" s="93">
        <f t="shared" ca="1" si="126"/>
        <v>22.624834290764472</v>
      </c>
      <c r="P282" s="93">
        <f t="shared" ca="1" si="127"/>
        <v>22.624834290764472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40.412621359223301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40.412621359223301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40.412621359223301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IFERROR(__xludf.DUMMYFUNCTION("IMPORTRANGE(""https://docs.google.com/spreadsheets/d/1MeEWN-I1oV_STSDYn1IFDPWt_1FKiwhDph83XaGc0o0/edit?usp=sharing"",""งบพรบ!DX76"")"),82400)</f>
        <v>82400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40.412621359223301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121686.2</v>
      </c>
      <c r="O315" s="155">
        <f t="shared" ref="O315:O323" ca="1" si="144">IF(L315&gt;0,N315*100/L315,0)</f>
        <v>79.533464052287584</v>
      </c>
      <c r="P315" s="155">
        <f t="shared" ref="P315:P323" ca="1" si="145">IF(M315&gt;0,N315*100/M315,0)</f>
        <v>79.533464052287584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121686.2</v>
      </c>
      <c r="O317" s="93">
        <f t="shared" ca="1" si="144"/>
        <v>79.533464052287584</v>
      </c>
      <c r="P317" s="93">
        <f t="shared" ca="1" si="145"/>
        <v>79.533464052287584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153000</v>
      </c>
      <c r="N318" s="498">
        <f t="shared" ca="1" si="147"/>
        <v>121686.2</v>
      </c>
      <c r="O318" s="498">
        <f t="shared" ca="1" si="144"/>
        <v>79.533464052287584</v>
      </c>
      <c r="P318" s="498">
        <f t="shared" ca="1" si="145"/>
        <v>79.533464052287584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IFERROR(__xludf.DUMMYFUNCTION("IMPORTRANGE(""https://docs.google.com/spreadsheets/d/1MeEWN-I1oV_STSDYn1IFDPWt_1FKiwhDph83XaGc0o0/edit?usp=sharing"",""งบพรบ!EH76"")"),153000)</f>
        <v>153000</v>
      </c>
      <c r="N320" s="93">
        <f ca="1">IFERROR(__xludf.DUMMYFUNCTION("IMPORTRANGE(""https://docs.google.com/spreadsheets/d/1MeEWN-I1oV_STSDYn1IFDPWt_1FKiwhDph83XaGc0o0/edit?usp=sharing"",""งบพรบ!EJ76"")"),121686.2)</f>
        <v>121686.2</v>
      </c>
      <c r="O320" s="93">
        <f t="shared" ca="1" si="144"/>
        <v>79.533464052287584</v>
      </c>
      <c r="P320" s="93">
        <f t="shared" ca="1" si="145"/>
        <v>79.533464052287584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3283</v>
      </c>
      <c r="K327" s="446">
        <f ca="1">IF(I327&gt;0,J327*100/I327,0)</f>
        <v>105.90322580645162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175500</v>
      </c>
      <c r="N328" s="155">
        <f t="shared" ca="1" si="149"/>
        <v>126513</v>
      </c>
      <c r="O328" s="155">
        <f t="shared" ref="O328:O336" ca="1" si="150">IF(L328&gt;0,N328*100/L328,0)</f>
        <v>73.128901734104048</v>
      </c>
      <c r="P328" s="155">
        <f t="shared" ref="P328:P336" ca="1" si="151">IF(M328&gt;0,N328*100/M328,0)</f>
        <v>72.087179487179483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175500</v>
      </c>
      <c r="N330" s="93">
        <f t="shared" ca="1" si="152"/>
        <v>126513</v>
      </c>
      <c r="O330" s="93">
        <f t="shared" ca="1" si="150"/>
        <v>73.128901734104048</v>
      </c>
      <c r="P330" s="93">
        <f t="shared" ca="1" si="151"/>
        <v>72.087179487179483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175500</v>
      </c>
      <c r="N331" s="498">
        <f t="shared" ca="1" si="153"/>
        <v>126513</v>
      </c>
      <c r="O331" s="498">
        <f t="shared" ca="1" si="150"/>
        <v>73.128901734104048</v>
      </c>
      <c r="P331" s="498">
        <f t="shared" ca="1" si="151"/>
        <v>72.087179487179483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IFERROR(__xludf.DUMMYFUNCTION("IMPORTRANGE(""https://docs.google.com/spreadsheets/d/1MeEWN-I1oV_STSDYn1IFDPWt_1FKiwhDph83XaGc0o0/edit?usp=sharing"",""งบพรบ!ER76"")"),175500)</f>
        <v>175500</v>
      </c>
      <c r="N333" s="93">
        <f ca="1">IFERROR(__xludf.DUMMYFUNCTION("IMPORTRANGE(""https://docs.google.com/spreadsheets/d/1MeEWN-I1oV_STSDYn1IFDPWt_1FKiwhDph83XaGc0o0/edit?usp=sharing"",""งบพรบ!ET76"")"),126513)</f>
        <v>126513</v>
      </c>
      <c r="O333" s="93">
        <f t="shared" ca="1" si="150"/>
        <v>73.128901734104048</v>
      </c>
      <c r="P333" s="93">
        <f t="shared" ca="1" si="151"/>
        <v>72.087179487179483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IFERROR(__xludf.DUMMYFUNCTION("IMPORTRANGE(""https://docs.google.com/spreadsheets/d/1kVcqe37tkHyjCSG3S0O1AXqVkqjo8mSIZil3BcpIysc/edit?usp=sharing"",""ศูนย์!D76"")"),3220)</f>
        <v>3220</v>
      </c>
      <c r="K338" s="498">
        <f ca="1">IF(I338&gt;0,J338*100/I338,0)</f>
        <v>103.87096774193549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918560</v>
      </c>
      <c r="N345" s="155">
        <f t="shared" ca="1" si="155"/>
        <v>733275.2</v>
      </c>
      <c r="O345" s="155">
        <f t="shared" ref="O345:O353" ca="1" si="156">IF(L345&gt;0,N345*100/L345,0)</f>
        <v>95.471082988308211</v>
      </c>
      <c r="P345" s="155">
        <f t="shared" ref="P345:P353" ca="1" si="157">IF(M345&gt;0,N345*100/M345,0)</f>
        <v>79.828775474655984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918560</v>
      </c>
      <c r="N347" s="93">
        <f t="shared" ca="1" si="158"/>
        <v>733275.2</v>
      </c>
      <c r="O347" s="93">
        <f t="shared" ca="1" si="156"/>
        <v>95.471082988308211</v>
      </c>
      <c r="P347" s="93">
        <f t="shared" ca="1" si="157"/>
        <v>79.828775474655984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716560</v>
      </c>
      <c r="N348" s="498">
        <f t="shared" ca="1" si="159"/>
        <v>531275.19999999995</v>
      </c>
      <c r="O348" s="498">
        <f t="shared" ca="1" si="156"/>
        <v>93.854927039536435</v>
      </c>
      <c r="P348" s="498">
        <f t="shared" ca="1" si="157"/>
        <v>74.142458412414854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IFERROR(__xludf.DUMMYFUNCTION("IMPORTRANGE(""https://docs.google.com/spreadsheets/d/1MeEWN-I1oV_STSDYn1IFDPWt_1FKiwhDph83XaGc0o0/edit?usp=sharing"",""งบพรบ!FB76"")"),716560)</f>
        <v>716560</v>
      </c>
      <c r="N350" s="93">
        <f ca="1">IFERROR(__xludf.DUMMYFUNCTION("IMPORTRANGE(""https://docs.google.com/spreadsheets/d/1MeEWN-I1oV_STSDYn1IFDPWt_1FKiwhDph83XaGc0o0/edit?usp=sharing"",""งบพรบ!FD76"")"),531275.2)</f>
        <v>531275.19999999995</v>
      </c>
      <c r="O350" s="93">
        <f t="shared" ca="1" si="156"/>
        <v>93.854927039536435</v>
      </c>
      <c r="P350" s="93">
        <f t="shared" ca="1" si="157"/>
        <v>74.142458412414854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33</v>
      </c>
      <c r="K355" s="466">
        <f ca="1">IF(I355&gt;0,J355*100/I355,0)</f>
        <v>11.785714285714286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IFERROR(__xludf.DUMMYFUNCTION("IMPORTRANGE(""https://docs.google.com/spreadsheets/d/1XWAQStnk-4SwqDmLtmXYiTMKHgktTP8We1SCoS47DrQ/edit?usp=sharing"",""จัดที่ดิน!W76"")"),281)</f>
        <v>281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IFERROR(__xludf.DUMMYFUNCTION("IMPORTRANGE(""https://docs.google.com/spreadsheets/d/1XWAQStnk-4SwqDmLtmXYiTMKHgktTP8We1SCoS47DrQ/edit?usp=sharing"",""จัดที่ดิน!X76"")"),2608.4)</f>
        <v>2608.4</v>
      </c>
      <c r="K359" s="498">
        <f t="shared" ca="1" si="161"/>
        <v>104.336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IFERROR(__xludf.DUMMYFUNCTION("IMPORTRANGE(""https://docs.google.com/spreadsheets/d/1XWAQStnk-4SwqDmLtmXYiTMKHgktTP8We1SCoS47DrQ/edit?usp=sharing"",""จัดที่ดิน!Y76"")"),180)</f>
        <v>180</v>
      </c>
      <c r="K360" s="498">
        <f t="shared" ca="1" si="161"/>
        <v>64.285714285714292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IFERROR(__xludf.DUMMYFUNCTION("IMPORTRANGE(""https://docs.google.com/spreadsheets/d/1XWAQStnk-4SwqDmLtmXYiTMKHgktTP8We1SCoS47DrQ/edit?usp=sharing"",""จัดที่ดิน!Z76"")"),1716)</f>
        <v>1716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IFERROR(__xludf.DUMMYFUNCTION("IMPORTRANGE(""https://docs.google.com/spreadsheets/d/1XWAQStnk-4SwqDmLtmXYiTMKHgktTP8We1SCoS47DrQ/edit?usp=sharing"",""จัดที่ดิน!AA76"")"),33)</f>
        <v>33</v>
      </c>
      <c r="K362" s="498">
        <f t="shared" ca="1" si="161"/>
        <v>11.785714285714286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IFERROR(__xludf.DUMMYFUNCTION("IMPORTRANGE(""https://docs.google.com/spreadsheets/d/1XWAQStnk-4SwqDmLtmXYiTMKHgktTP8We1SCoS47DrQ/edit?usp=sharing"",""จัดที่ดิน!AB76"")"),334.46)</f>
        <v>334.46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427</v>
      </c>
      <c r="K364" s="480">
        <f t="shared" ca="1" si="161"/>
        <v>63.731343283582092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IFERROR(__xludf.DUMMYFUNCTION("IMPORTRANGE(""https://docs.google.com/spreadsheets/d/1XWAQStnk-4SwqDmLtmXYiTMKHgktTP8We1SCoS47DrQ/edit?usp=sharing"",""จัดที่ดิน!E76"")"),89)</f>
        <v>89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IFERROR(__xludf.DUMMYFUNCTION("IMPORTRANGE(""https://docs.google.com/spreadsheets/d/1XWAQStnk-4SwqDmLtmXYiTMKHgktTP8We1SCoS47DrQ/edit?usp=sharing"",""จัดที่ดิน!F76"")"),817.66)</f>
        <v>817.66</v>
      </c>
      <c r="K369" s="498">
        <f t="shared" ca="1" si="163"/>
        <v>81.766000000000005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IFERROR(__xludf.DUMMYFUNCTION("IMPORTRANGE(""https://docs.google.com/spreadsheets/d/1XWAQStnk-4SwqDmLtmXYiTMKHgktTP8We1SCoS47DrQ/edit?usp=sharing"",""จัดที่ดิน!G76"")"),14)</f>
        <v>14</v>
      </c>
      <c r="K370" s="498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IFERROR(__xludf.DUMMYFUNCTION("IMPORTRANGE(""https://docs.google.com/spreadsheets/d/1XWAQStnk-4SwqDmLtmXYiTMKHgktTP8We1SCoS47DrQ/edit?usp=sharing"",""จัดที่ดิน!H76"")"),185.29)</f>
        <v>185.29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422</v>
      </c>
      <c r="K374" s="492">
        <f t="shared" ca="1" si="163"/>
        <v>74.035087719298247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IFERROR(__xludf.DUMMYFUNCTION("IMPORTRANGE(""https://docs.google.com/spreadsheets/d/1XWAQStnk-4SwqDmLtmXYiTMKHgktTP8We1SCoS47DrQ/edit?usp=sharing"",""จัดที่ดิน!AH76"")"),192)</f>
        <v>192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IFERROR(__xludf.DUMMYFUNCTION("IMPORTRANGE(""https://docs.google.com/spreadsheets/d/1XWAQStnk-4SwqDmLtmXYiTMKHgktTP8We1SCoS47DrQ/edit?usp=sharing"",""จัดที่ดิน!AI76"")"),1790.74)</f>
        <v>1790.74</v>
      </c>
      <c r="K378" s="498">
        <f t="shared" ca="1" si="164"/>
        <v>119.38266666666667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IFERROR(__xludf.DUMMYFUNCTION("IMPORTRANGE(""https://docs.google.com/spreadsheets/d/1XWAQStnk-4SwqDmLtmXYiTMKHgktTP8We1SCoS47DrQ/edit?usp=sharing"",""จัดที่ดิน!AJ76"")"),561)</f>
        <v>561</v>
      </c>
      <c r="K379" s="498">
        <f t="shared" ca="1" si="164"/>
        <v>98.421052631578945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IFERROR(__xludf.DUMMYFUNCTION("IMPORTRANGE(""https://docs.google.com/spreadsheets/d/1XWAQStnk-4SwqDmLtmXYiTMKHgktTP8We1SCoS47DrQ/edit?usp=sharing"",""จัดที่ดิน!AK76"")"),6966.19)</f>
        <v>6966.19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IFERROR(__xludf.DUMMYFUNCTION("IMPORTRANGE(""https://docs.google.com/spreadsheets/d/1XWAQStnk-4SwqDmLtmXYiTMKHgktTP8We1SCoS47DrQ/edit?usp=sharing"",""จัดที่ดิน!AL76"")"),422)</f>
        <v>422</v>
      </c>
      <c r="K381" s="498">
        <f t="shared" ca="1" si="164"/>
        <v>74.035087719298247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IFERROR(__xludf.DUMMYFUNCTION("IMPORTRANGE(""https://docs.google.com/spreadsheets/d/1XWAQStnk-4SwqDmLtmXYiTMKHgktTP8We1SCoS47DrQ/edit?usp=sharing"",""จัดที่ดิน!AM76"")"),5709.21999999999)</f>
        <v>5709.2199999999903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1592414.37</v>
      </c>
      <c r="O414" s="553">
        <f ca="1">IF(L414&gt;0,N414*100/L414,0)</f>
        <v>75.119696523693349</v>
      </c>
      <c r="P414" s="553">
        <f ca="1">IF(M414&gt;0,N414*100/M414,0)</f>
        <v>75.119696523693349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39240</v>
      </c>
      <c r="O419" s="155">
        <f t="shared" ref="O419:O424" ca="1" si="185">IF(L419&gt;0,N419*100/L419,0)</f>
        <v>49.822244794311835</v>
      </c>
      <c r="P419" s="155">
        <f t="shared" ref="P419:P424" ca="1" si="186">IF(M419&gt;0,N419*100/M419,0)</f>
        <v>49.822244794311835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39240</v>
      </c>
      <c r="O421" s="93">
        <f t="shared" ca="1" si="185"/>
        <v>49.822244794311835</v>
      </c>
      <c r="P421" s="93">
        <f t="shared" ca="1" si="186"/>
        <v>49.822244794311835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39240</v>
      </c>
      <c r="O422" s="498">
        <f t="shared" ca="1" si="185"/>
        <v>49.822244794311835</v>
      </c>
      <c r="P422" s="498">
        <f t="shared" ca="1" si="186"/>
        <v>49.822244794311835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39240</v>
      </c>
      <c r="O424" s="93">
        <f t="shared" ca="1" si="185"/>
        <v>49.822244794311835</v>
      </c>
      <c r="P424" s="93">
        <f t="shared" ca="1" si="186"/>
        <v>49.822244794311835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11180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200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334118</v>
      </c>
      <c r="O444" s="195">
        <f t="shared" ref="O444:O449" ca="1" si="198">IF(L444&gt;0,N444*100/L444,0)</f>
        <v>78.013916129634822</v>
      </c>
      <c r="P444" s="195">
        <f t="shared" ref="P444:P449" ca="1" si="199">IF(M444&gt;0,N444*100/M444,0)</f>
        <v>78.013916129634822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334118</v>
      </c>
      <c r="O446" s="93">
        <f t="shared" ca="1" si="198"/>
        <v>78.013916129634822</v>
      </c>
      <c r="P446" s="93">
        <f t="shared" ca="1" si="199"/>
        <v>78.013916129634822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334118</v>
      </c>
      <c r="O447" s="498">
        <f t="shared" ca="1" si="198"/>
        <v>78.013916129634822</v>
      </c>
      <c r="P447" s="498">
        <f t="shared" ca="1" si="199"/>
        <v>78.013916129634822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334118</v>
      </c>
      <c r="O449" s="93">
        <f t="shared" ca="1" si="198"/>
        <v>78.013916129634822</v>
      </c>
      <c r="P449" s="93">
        <f t="shared" ca="1" si="199"/>
        <v>78.013916129634822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57600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182500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89268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4750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45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391703</v>
      </c>
      <c r="O467" s="195">
        <f t="shared" ref="O467:O472" ca="1" si="207">IF(L467&gt;0,N467*100/L467,0)</f>
        <v>94.817398629430684</v>
      </c>
      <c r="P467" s="195">
        <f t="shared" ref="P467:P472" ca="1" si="208">IF(M467&gt;0,N467*100/M467,0)</f>
        <v>94.817398629430684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391703</v>
      </c>
      <c r="O469" s="93">
        <f t="shared" ca="1" si="207"/>
        <v>94.817398629430684</v>
      </c>
      <c r="P469" s="93">
        <f t="shared" ca="1" si="208"/>
        <v>94.817398629430684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391703</v>
      </c>
      <c r="O470" s="498">
        <f t="shared" ca="1" si="207"/>
        <v>94.817398629430684</v>
      </c>
      <c r="P470" s="498">
        <f t="shared" ca="1" si="208"/>
        <v>94.817398629430684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391703</v>
      </c>
      <c r="O472" s="93">
        <f t="shared" ca="1" si="207"/>
        <v>94.817398629430684</v>
      </c>
      <c r="P472" s="93">
        <f t="shared" ca="1" si="208"/>
        <v>94.817398629430684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8120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417680</v>
      </c>
      <c r="O523" s="195">
        <f t="shared" ref="O523:O528" ca="1" si="227">IF(L523&gt;0,N523*100/L523,0)</f>
        <v>94.806609769384423</v>
      </c>
      <c r="P523" s="195">
        <f t="shared" ref="P523:P528" ca="1" si="228">IF(M523&gt;0,N523*100/M523,0)</f>
        <v>94.806609769384423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417680</v>
      </c>
      <c r="O525" s="93">
        <f t="shared" ca="1" si="227"/>
        <v>94.806609769384423</v>
      </c>
      <c r="P525" s="93">
        <f t="shared" ca="1" si="228"/>
        <v>94.806609769384423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417680</v>
      </c>
      <c r="O526" s="498">
        <f t="shared" ca="1" si="227"/>
        <v>94.806609769384423</v>
      </c>
      <c r="P526" s="498">
        <f t="shared" ca="1" si="228"/>
        <v>94.806609769384423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417680</v>
      </c>
      <c r="O528" s="93">
        <f t="shared" ca="1" si="227"/>
        <v>94.806609769384423</v>
      </c>
      <c r="P528" s="93">
        <f t="shared" ca="1" si="228"/>
        <v>94.806609769384423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19460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78957</v>
      </c>
      <c r="K543" s="687">
        <f t="shared" ca="1" si="234"/>
        <v>109.56662919945047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409673.37</v>
      </c>
      <c r="O544" s="155">
        <f t="shared" ref="O544:O549" ca="1" si="237">IF(L544&gt;0,N544*100/L544,0)</f>
        <v>53.966665481088043</v>
      </c>
      <c r="P544" s="155">
        <f t="shared" ref="P544:P549" ca="1" si="238">IF(M544&gt;0,N544*100/M544,0)</f>
        <v>53.966665481088043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409673.37</v>
      </c>
      <c r="O546" s="93">
        <f t="shared" ca="1" si="237"/>
        <v>53.966665481088043</v>
      </c>
      <c r="P546" s="93">
        <f t="shared" ca="1" si="238"/>
        <v>53.966665481088043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409673.37</v>
      </c>
      <c r="O547" s="498">
        <f t="shared" ca="1" si="237"/>
        <v>53.966665481088043</v>
      </c>
      <c r="P547" s="498">
        <f t="shared" ca="1" si="238"/>
        <v>53.966665481088043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409673.37</v>
      </c>
      <c r="O549" s="93">
        <f t="shared" ca="1" si="237"/>
        <v>53.966665481088043</v>
      </c>
      <c r="P549" s="93">
        <f t="shared" ca="1" si="238"/>
        <v>53.966665481088043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102701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306972.37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93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78957</v>
      </c>
      <c r="K559" s="676">
        <f t="shared" ref="K559:K561" ca="1" si="246">IF(I559&gt;0,J559*100/I559,0)</f>
        <v>109.56662919945047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78957</v>
      </c>
      <c r="K576" s="412">
        <f t="shared" ref="K576:K577" ca="1" si="251">IF(I576&gt;0,J576*100/I576,0)</f>
        <v>109.56662919945047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6427</v>
      </c>
      <c r="K577" s="412">
        <f t="shared" ca="1" si="251"/>
        <v>108.96914208206172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6893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529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8939</v>
      </c>
      <c r="K592" s="676">
        <f t="shared" ref="K592:K594" ca="1" si="254">IF(I592&gt;0,J592*100/I592,0)</f>
        <v>77.173110709182822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8939</v>
      </c>
      <c r="K593" s="412">
        <f t="shared" ca="1" si="254"/>
        <v>77.173110709182822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884</v>
      </c>
      <c r="K594" s="412">
        <f t="shared" ca="1" si="254"/>
        <v>76.470588235294116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8935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883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8926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881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9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4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IFERROR(__xludf.DUMMYFUNCTION("IMPORTRANGE(""https://docs.google.com/spreadsheets/d/19vJNZY_5yjcGF2XGBMNZRCAIB0Kwfpjp8YEOfu-bneM/edit?usp=sharing"",""งานกองทุน!F76"")"),830482.28)</f>
        <v>830482.28</v>
      </c>
      <c r="K821" s="498">
        <f t="shared" ref="K821:K828" ca="1" si="335">IF(I821&gt;0,J821*100/I821,0)</f>
        <v>73.721901702400629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IFERROR(__xludf.DUMMYFUNCTION("IMPORTRANGE(""https://docs.google.com/spreadsheets/d/19vJNZY_5yjcGF2XGBMNZRCAIB0Kwfpjp8YEOfu-bneM/edit?usp=sharing"",""งานกองทุน!E76"")"),76)</f>
        <v>76</v>
      </c>
      <c r="K822" s="498">
        <f t="shared" ca="1" si="335"/>
        <v>67.256637168141594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IFERROR(__xludf.DUMMYFUNCTION("IMPORTRANGE(""https://docs.google.com/spreadsheets/d/19vJNZY_5yjcGF2XGBMNZRCAIB0Kwfpjp8YEOfu-bneM/edit?usp=sharing"",""งานกองทุน!K76"")"),139836.4)</f>
        <v>139836.4</v>
      </c>
      <c r="K823" s="498">
        <f t="shared" ca="1" si="335"/>
        <v>30.674096640062388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IFERROR(__xludf.DUMMYFUNCTION("IMPORTRANGE(""https://docs.google.com/spreadsheets/d/19vJNZY_5yjcGF2XGBMNZRCAIB0Kwfpjp8YEOfu-bneM/edit?usp=sharing"",""งานกองทุน!J76"")"),8)</f>
        <v>8</v>
      </c>
      <c r="K824" s="498">
        <f t="shared" ca="1" si="335"/>
        <v>42.10526315789474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IFERROR(__xludf.DUMMYFUNCTION("IMPORTRANGE(""https://docs.google.com/spreadsheets/d/19vJNZY_5yjcGF2XGBMNZRCAIB0Kwfpjp8YEOfu-bneM/edit?usp=sharing"",""งานกองทุน!U76"")"),1260000)</f>
        <v>1260000</v>
      </c>
      <c r="K827" s="498">
        <f t="shared" ca="1" si="335"/>
        <v>120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IFERROR(__xludf.DUMMYFUNCTION("IMPORTRANGE(""https://docs.google.com/spreadsheets/d/19vJNZY_5yjcGF2XGBMNZRCAIB0Kwfpjp8YEOfu-bneM/edit?usp=sharing"",""งานกองทุน!T76"")"),42)</f>
        <v>42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CBC49-B5C5-46D4-9803-051BFA3DFDE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3539657</v>
      </c>
      <c r="M8" s="22">
        <f t="shared" ca="1" si="0"/>
        <v>3624232.7</v>
      </c>
      <c r="N8" s="22">
        <f t="shared" ca="1" si="0"/>
        <v>2450068.02</v>
      </c>
      <c r="O8" s="22">
        <f t="shared" ref="O8:O16" ca="1" si="1">IF(L8&gt;0,N8*100/L8,0)</f>
        <v>69.217667700570985</v>
      </c>
      <c r="P8" s="22">
        <f t="shared" ref="P8:P16" ca="1" si="2">IF(M8&gt;0,N8*100/M8,0)</f>
        <v>67.602392638861176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3539657</v>
      </c>
      <c r="M10" s="30">
        <f t="shared" ca="1" si="3"/>
        <v>3624232.7</v>
      </c>
      <c r="N10" s="30">
        <f t="shared" ca="1" si="3"/>
        <v>2450068.02</v>
      </c>
      <c r="O10" s="30">
        <f t="shared" ca="1" si="1"/>
        <v>69.217667700570985</v>
      </c>
      <c r="P10" s="30">
        <f t="shared" ca="1" si="2"/>
        <v>67.602392638861176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3410057</v>
      </c>
      <c r="M11" s="498">
        <f t="shared" ca="1" si="4"/>
        <v>3494632.7</v>
      </c>
      <c r="N11" s="498">
        <f t="shared" ca="1" si="4"/>
        <v>2320468.02</v>
      </c>
      <c r="O11" s="498">
        <f t="shared" ca="1" si="1"/>
        <v>68.047778086993858</v>
      </c>
      <c r="P11" s="498">
        <f t="shared" ca="1" si="2"/>
        <v>66.400913034437067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3410057</v>
      </c>
      <c r="M13" s="93">
        <f t="shared" ca="1" si="5"/>
        <v>3494632.7</v>
      </c>
      <c r="N13" s="93">
        <f t="shared" ca="1" si="5"/>
        <v>2320468.02</v>
      </c>
      <c r="O13" s="93">
        <f t="shared" ca="1" si="1"/>
        <v>68.047778086993858</v>
      </c>
      <c r="P13" s="93">
        <f t="shared" ca="1" si="2"/>
        <v>66.400913034437067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2780140.7</v>
      </c>
      <c r="N18" s="22">
        <f t="shared" ca="1" si="8"/>
        <v>2033453.92</v>
      </c>
      <c r="O18" s="22">
        <f t="shared" ref="O18:O26" ca="1" si="9">IF(L18&gt;0,N18*100/L18,0)</f>
        <v>75.437020439128716</v>
      </c>
      <c r="P18" s="22">
        <f t="shared" ref="P18:P26" ca="1" si="10">IF(M18&gt;0,N18*100/M18,0)</f>
        <v>73.142122627103006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2780140.7</v>
      </c>
      <c r="N20" s="30">
        <f t="shared" ca="1" si="11"/>
        <v>2033453.92</v>
      </c>
      <c r="O20" s="30">
        <f t="shared" ca="1" si="9"/>
        <v>75.437020439128716</v>
      </c>
      <c r="P20" s="30">
        <f t="shared" ca="1" si="10"/>
        <v>73.142122627103006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2565965</v>
      </c>
      <c r="M21" s="498">
        <f t="shared" ca="1" si="12"/>
        <v>2650540.7000000002</v>
      </c>
      <c r="N21" s="498">
        <f t="shared" ca="1" si="12"/>
        <v>1903853.92</v>
      </c>
      <c r="O21" s="498">
        <f t="shared" ca="1" si="9"/>
        <v>74.196410317365988</v>
      </c>
      <c r="P21" s="498">
        <f t="shared" ca="1" si="10"/>
        <v>71.828888347196468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2565965</v>
      </c>
      <c r="M23" s="93">
        <f t="shared" ca="1" si="13"/>
        <v>2650540.7000000002</v>
      </c>
      <c r="N23" s="93">
        <f t="shared" ca="1" si="13"/>
        <v>1903853.92</v>
      </c>
      <c r="O23" s="93">
        <f t="shared" ca="1" si="9"/>
        <v>74.196410317365988</v>
      </c>
      <c r="P23" s="93">
        <f t="shared" ca="1" si="10"/>
        <v>71.828888347196468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844092</v>
      </c>
      <c r="M28" s="22">
        <f t="shared" ca="1" si="16"/>
        <v>844092</v>
      </c>
      <c r="N28" s="22">
        <f t="shared" si="16"/>
        <v>416614.1</v>
      </c>
      <c r="O28" s="22">
        <f t="shared" ref="O28:O37" ca="1" si="17">IF(L28&gt;0,N28*100/L28,0)</f>
        <v>49.356480099325665</v>
      </c>
      <c r="P28" s="22">
        <f t="shared" ref="P28:P37" ca="1" si="18">IF(M28&gt;0,N28*100/M28,0)</f>
        <v>49.356480099325665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844092</v>
      </c>
      <c r="M30" s="30">
        <f t="shared" ca="1" si="19"/>
        <v>844092</v>
      </c>
      <c r="N30" s="30">
        <f t="shared" si="19"/>
        <v>416614.1</v>
      </c>
      <c r="O30" s="30">
        <f t="shared" ca="1" si="17"/>
        <v>49.356480099325665</v>
      </c>
      <c r="P30" s="30">
        <f t="shared" ca="1" si="18"/>
        <v>49.356480099325665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844092</v>
      </c>
      <c r="M31" s="498">
        <f t="shared" ca="1" si="20"/>
        <v>844092</v>
      </c>
      <c r="N31" s="498">
        <f t="shared" si="20"/>
        <v>416614.1</v>
      </c>
      <c r="O31" s="498">
        <f t="shared" ca="1" si="17"/>
        <v>49.356480099325665</v>
      </c>
      <c r="P31" s="498">
        <f t="shared" ca="1" si="18"/>
        <v>49.356480099325665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844092</v>
      </c>
      <c r="M33" s="93">
        <f t="shared" ca="1" si="21"/>
        <v>844092</v>
      </c>
      <c r="N33" s="93">
        <f t="shared" si="21"/>
        <v>416614.1</v>
      </c>
      <c r="O33" s="93">
        <f t="shared" ca="1" si="17"/>
        <v>49.356480099325665</v>
      </c>
      <c r="P33" s="93">
        <f t="shared" ca="1" si="18"/>
        <v>49.356480099325665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2695565</v>
      </c>
      <c r="M37" s="858">
        <f t="shared" ca="1" si="24"/>
        <v>2780140.7</v>
      </c>
      <c r="N37" s="858">
        <f t="shared" ca="1" si="24"/>
        <v>2033453.92</v>
      </c>
      <c r="O37" s="858">
        <f t="shared" ca="1" si="17"/>
        <v>75.437020439128716</v>
      </c>
      <c r="P37" s="858">
        <f t="shared" ca="1" si="18"/>
        <v>73.142122627103006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358725.7</v>
      </c>
      <c r="N41" s="85">
        <f t="shared" ca="1" si="25"/>
        <v>232458.96</v>
      </c>
      <c r="O41" s="85">
        <f t="shared" ref="O41:O49" ca="1" si="26">IF(L41&gt;0,N41*100/L41,0)</f>
        <v>67.831619492267293</v>
      </c>
      <c r="P41" s="85">
        <f t="shared" ref="P41:P49" ca="1" si="27">IF(M41&gt;0,N41*100/M41,0)</f>
        <v>64.801311977368783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358725.7</v>
      </c>
      <c r="N43" s="92">
        <f t="shared" ca="1" si="28"/>
        <v>232458.96</v>
      </c>
      <c r="O43" s="92">
        <f t="shared" ca="1" si="26"/>
        <v>67.831619492267293</v>
      </c>
      <c r="P43" s="92">
        <f t="shared" ca="1" si="27"/>
        <v>64.801311977368783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342700</v>
      </c>
      <c r="M44" s="498">
        <f t="shared" ca="1" si="29"/>
        <v>358725.7</v>
      </c>
      <c r="N44" s="498">
        <f t="shared" ca="1" si="29"/>
        <v>232458.96</v>
      </c>
      <c r="O44" s="498">
        <f t="shared" ca="1" si="26"/>
        <v>67.831619492267293</v>
      </c>
      <c r="P44" s="498">
        <f t="shared" ca="1" si="27"/>
        <v>64.801311977368783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IFERROR(__xludf.DUMMYFUNCTION("IMPORTRANGE(""https://docs.google.com/spreadsheets/d/1MeEWN-I1oV_STSDYn1IFDPWt_1FKiwhDph83XaGc0o0/edit?usp=sharing"",""งบพรบ!R77"")"),358725.7)</f>
        <v>358725.7</v>
      </c>
      <c r="N46" s="93">
        <f ca="1">IFERROR(__xludf.DUMMYFUNCTION("IMPORTRANGE(""https://docs.google.com/spreadsheets/d/1MeEWN-I1oV_STSDYn1IFDPWt_1FKiwhDph83XaGc0o0/edit?usp=sharing"",""งบพรบ!T77"")"),232458.96)</f>
        <v>232458.96</v>
      </c>
      <c r="O46" s="93">
        <f t="shared" ca="1" si="26"/>
        <v>67.831619492267293</v>
      </c>
      <c r="P46" s="93">
        <f t="shared" ca="1" si="27"/>
        <v>64.801311977368783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759300</v>
      </c>
      <c r="N53" s="116">
        <f t="shared" ca="1" si="31"/>
        <v>645707.84</v>
      </c>
      <c r="O53" s="116">
        <f t="shared" ref="O53:O61" ca="1" si="32">IF(L53&gt;0,N53*100/L53,0)</f>
        <v>88.659596320197721</v>
      </c>
      <c r="P53" s="116">
        <f t="shared" ref="P53:P61" ca="1" si="33">IF(M53&gt;0,N53*100/M53,0)</f>
        <v>85.039884103779798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759300</v>
      </c>
      <c r="N55" s="123">
        <f t="shared" ca="1" si="34"/>
        <v>645707.84</v>
      </c>
      <c r="O55" s="123">
        <f t="shared" ca="1" si="32"/>
        <v>88.659596320197721</v>
      </c>
      <c r="P55" s="123">
        <f t="shared" ca="1" si="33"/>
        <v>85.039884103779798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728300</v>
      </c>
      <c r="M56" s="498">
        <f t="shared" ca="1" si="35"/>
        <v>759300</v>
      </c>
      <c r="N56" s="498">
        <f t="shared" ca="1" si="35"/>
        <v>645707.84</v>
      </c>
      <c r="O56" s="498">
        <f t="shared" ca="1" si="32"/>
        <v>88.659596320197721</v>
      </c>
      <c r="P56" s="498">
        <f t="shared" ca="1" si="33"/>
        <v>85.039884103779798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IFERROR(__xludf.DUMMYFUNCTION("IMPORTRANGE(""https://docs.google.com/spreadsheets/d/1MeEWN-I1oV_STSDYn1IFDPWt_1FKiwhDph83XaGc0o0/edit?usp=sharing"",""งบพรบ!AB77"")"),759300)</f>
        <v>759300</v>
      </c>
      <c r="N58" s="93">
        <f ca="1">IFERROR(__xludf.DUMMYFUNCTION("IMPORTRANGE(""https://docs.google.com/spreadsheets/d/1MeEWN-I1oV_STSDYn1IFDPWt_1FKiwhDph83XaGc0o0/edit?usp=sharing"",""งบพรบ!AD77"")"),645707.84)</f>
        <v>645707.84</v>
      </c>
      <c r="O58" s="93">
        <f t="shared" ca="1" si="32"/>
        <v>88.659596320197721</v>
      </c>
      <c r="P58" s="93">
        <f t="shared" ca="1" si="33"/>
        <v>85.039884103779798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203800</v>
      </c>
      <c r="N88" s="155">
        <f t="shared" ca="1" si="49"/>
        <v>126405.79</v>
      </c>
      <c r="O88" s="155">
        <f t="shared" ref="O88:O96" ca="1" si="50">IF(L88&gt;0,N88*100/L88,0)</f>
        <v>62.024430814524045</v>
      </c>
      <c r="P88" s="155">
        <f t="shared" ref="P88:P96" ca="1" si="51">IF(M88&gt;0,N88*100/M88,0)</f>
        <v>62.024430814524045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203800</v>
      </c>
      <c r="M90" s="93">
        <f t="shared" ca="1" si="52"/>
        <v>203800</v>
      </c>
      <c r="N90" s="93">
        <f t="shared" ca="1" si="52"/>
        <v>126405.79</v>
      </c>
      <c r="O90" s="93">
        <f t="shared" ca="1" si="50"/>
        <v>62.024430814524045</v>
      </c>
      <c r="P90" s="93">
        <f t="shared" ca="1" si="51"/>
        <v>62.024430814524045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203800</v>
      </c>
      <c r="N91" s="498">
        <f t="shared" ca="1" si="53"/>
        <v>126405.79</v>
      </c>
      <c r="O91" s="498">
        <f t="shared" ca="1" si="50"/>
        <v>62.024430814524045</v>
      </c>
      <c r="P91" s="498">
        <f t="shared" ca="1" si="51"/>
        <v>62.024430814524045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IFERROR(__xludf.DUMMYFUNCTION("IMPORTRANGE(""https://docs.google.com/spreadsheets/d/1MeEWN-I1oV_STSDYn1IFDPWt_1FKiwhDph83XaGc0o0/edit?usp=sharing"",""งบพรบ!AV77"")"),203800)</f>
        <v>203800</v>
      </c>
      <c r="N93" s="93">
        <f ca="1">IFERROR(__xludf.DUMMYFUNCTION("IMPORTRANGE(""https://docs.google.com/spreadsheets/d/1MeEWN-I1oV_STSDYn1IFDPWt_1FKiwhDph83XaGc0o0/edit?usp=sharing"",""งบพรบ!AX77"")"),126405.79)</f>
        <v>126405.79</v>
      </c>
      <c r="O93" s="93">
        <f t="shared" ca="1" si="50"/>
        <v>62.024430814524045</v>
      </c>
      <c r="P93" s="93">
        <f t="shared" ca="1" si="51"/>
        <v>62.024430814524045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IFERROR(__xludf.DUMMYFUNCTION("IMPORTRANGE(""https://docs.google.com/spreadsheets/d/1QqKyyYR6Q21VydFLVH3TRQUabQu_ym0Zz7PgGX0-kHA/edit?usp=sharing"",""แผน!M77"")"),2)</f>
        <v>2</v>
      </c>
      <c r="J100" s="270">
        <f>J107+J110</f>
        <v>1</v>
      </c>
      <c r="K100" s="498">
        <f t="shared" ca="1" si="55"/>
        <v>50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IFERROR(__xludf.DUMMYFUNCTION("IMPORTRANGE(""https://docs.google.com/spreadsheets/d/1QqKyyYR6Q21VydFLVH3TRQUabQu_ym0Zz7PgGX0-kHA/edit?usp=sharing"",""แผน!Q77"")"),1)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IFERROR(__xludf.DUMMYFUNCTION("IMPORTRANGE(""https://docs.google.com/spreadsheets/d/1QqKyyYR6Q21VydFLVH3TRQUabQu_ym0Zz7PgGX0-kHA/edit?usp=sharing"",""แผน!Q77"")"),1)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41315</v>
      </c>
      <c r="N165" s="155">
        <f t="shared" ca="1" si="84"/>
        <v>41315</v>
      </c>
      <c r="O165" s="155">
        <f t="shared" ref="O165:O173" ca="1" si="85">IF(L165&gt;0,N165*100/L165,0)</f>
        <v>171.68086432578434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41315</v>
      </c>
      <c r="N167" s="93">
        <f t="shared" ca="1" si="87"/>
        <v>41315</v>
      </c>
      <c r="O167" s="93">
        <f t="shared" ca="1" si="85"/>
        <v>171.68086432578434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41315</v>
      </c>
      <c r="N168" s="498">
        <f t="shared" ca="1" si="88"/>
        <v>41315</v>
      </c>
      <c r="O168" s="498">
        <f t="shared" ca="1" si="85"/>
        <v>171.68086432578434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IFERROR(__xludf.DUMMYFUNCTION("IMPORTRANGE(""https://docs.google.com/spreadsheets/d/1MeEWN-I1oV_STSDYn1IFDPWt_1FKiwhDph83XaGc0o0/edit?usp=sharing"",""งบพรบ!CJ77"")"),41315)</f>
        <v>41315</v>
      </c>
      <c r="N170" s="93">
        <f ca="1">IFERROR(__xludf.DUMMYFUNCTION("IMPORTRANGE(""https://docs.google.com/spreadsheets/d/1MeEWN-I1oV_STSDYn1IFDPWt_1FKiwhDph83XaGc0o0/edit?usp=sharing"",""งบพรบ!CL77"")"),41315)</f>
        <v>41315</v>
      </c>
      <c r="O170" s="93">
        <f t="shared" ca="1" si="85"/>
        <v>171.68086432578434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IFERROR(__xludf.DUMMYFUNCTION("IMPORTRANGE(""https://docs.google.com/spreadsheets/d/1QqKyyYR6Q21VydFLVH3TRQUabQu_ym0Zz7PgGX0-kHA/edit?usp=sharing"",""แผน!Y77"")"),13)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206200</v>
      </c>
      <c r="M181" s="155">
        <f t="shared" ca="1" si="92"/>
        <v>206200</v>
      </c>
      <c r="N181" s="155">
        <f t="shared" ca="1" si="92"/>
        <v>150603.17000000001</v>
      </c>
      <c r="O181" s="155">
        <f t="shared" ref="O181:O189" ca="1" si="93">IF(L181&gt;0,N181*100/L181,0)</f>
        <v>73.037424830261884</v>
      </c>
      <c r="P181" s="155">
        <f t="shared" ref="P181:P189" ca="1" si="94">IF(M181&gt;0,N181*100/M181,0)</f>
        <v>73.037424830261884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206200</v>
      </c>
      <c r="M183" s="93">
        <f t="shared" ca="1" si="95"/>
        <v>206200</v>
      </c>
      <c r="N183" s="93">
        <f t="shared" ca="1" si="95"/>
        <v>150603.17000000001</v>
      </c>
      <c r="O183" s="93">
        <f t="shared" ca="1" si="93"/>
        <v>73.037424830261884</v>
      </c>
      <c r="P183" s="93">
        <f t="shared" ca="1" si="94"/>
        <v>73.037424830261884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206200</v>
      </c>
      <c r="M184" s="498">
        <f t="shared" ca="1" si="96"/>
        <v>206200</v>
      </c>
      <c r="N184" s="498">
        <f t="shared" ca="1" si="96"/>
        <v>150603.17000000001</v>
      </c>
      <c r="O184" s="498">
        <f t="shared" ca="1" si="93"/>
        <v>73.037424830261884</v>
      </c>
      <c r="P184" s="498">
        <f t="shared" ca="1" si="94"/>
        <v>73.037424830261884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IFERROR(__xludf.DUMMYFUNCTION("IMPORTRANGE(""https://docs.google.com/spreadsheets/d/1MeEWN-I1oV_STSDYn1IFDPWt_1FKiwhDph83XaGc0o0/edit?usp=sharing"",""งบพรบ!CT77"")"),206200)</f>
        <v>206200</v>
      </c>
      <c r="N186" s="93">
        <f ca="1">IFERROR(__xludf.DUMMYFUNCTION("IMPORTRANGE(""https://docs.google.com/spreadsheets/d/1MeEWN-I1oV_STSDYn1IFDPWt_1FKiwhDph83XaGc0o0/edit?usp=sharing"",""งบพรบ!CV77"")"),150603.17)</f>
        <v>150603.17000000001</v>
      </c>
      <c r="O186" s="93">
        <f t="shared" ca="1" si="93"/>
        <v>73.037424830261884</v>
      </c>
      <c r="P186" s="93">
        <f t="shared" ca="1" si="94"/>
        <v>73.037424830261884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6">
        <v>1560</v>
      </c>
      <c r="O191" s="155">
        <f ca="1">IF(L191&gt;0,N191*100/L191,0)</f>
        <v>26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IFERROR(__xludf.DUMMYFUNCTION("IMPORTRANGE(""https://docs.google.com/spreadsheets/d/1QqKyyYR6Q21VydFLVH3TRQUabQu_ym0Zz7PgGX0-kHA/edit?usp=sharing"",""แผน!AC77"")"),4)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62+28</f>
        <v>90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12223.619999999999</v>
      </c>
      <c r="O198" s="155">
        <f ca="1">IF(L198&gt;0,N198*100/L198,0)</f>
        <v>94.027846153846156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26">
        <v>7983.62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16500</v>
      </c>
      <c r="M217" s="155"/>
      <c r="N217" s="155">
        <f>N218+N219+N220</f>
        <v>10546.7</v>
      </c>
      <c r="O217" s="155">
        <f ca="1">IF(L217&gt;0,N217*100/L217,0)</f>
        <v>63.919393939393942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26">
        <f>1000+100+600</f>
        <v>1700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26">
        <f>7420+560+866.7</f>
        <v>8846.7000000000007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IFERROR(__xludf.DUMMYFUNCTION("IMPORTRANGE(""https://docs.google.com/spreadsheets/d/1QqKyyYR6Q21VydFLVH3TRQUabQu_ym0Zz7PgGX0-kHA/edit?usp=sharing"",""แผน!AT77"")"),10000)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IFERROR(__xludf.DUMMYFUNCTION("IMPORTRANGE(""https://docs.google.com/spreadsheets/d/1QqKyyYR6Q21VydFLVH3TRQUabQu_ym0Zz7PgGX0-kHA/edit?usp=sharing"",""แผน!AT77"")"),10000)</f>
        <v>10000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IFERROR(__xludf.DUMMYFUNCTION("IMPORTRANGE(""https://docs.google.com/spreadsheets/d/1QqKyyYR6Q21VydFLVH3TRQUabQu_ym0Zz7PgGX0-kHA/edit?usp=sharing"",""แผน!AS77"")"),10)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IFERROR(__xludf.DUMMYFUNCTION("IMPORTRANGE(""https://docs.google.com/spreadsheets/d/1QqKyyYR6Q21VydFLVH3TRQUabQu_ym0Zz7PgGX0-kHA/edit?usp=sharing"",""แผน!AV77"")"),0)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IFERROR(__xludf.DUMMYFUNCTION("IMPORTRANGE(""https://docs.google.com/spreadsheets/d/1QqKyyYR6Q21VydFLVH3TRQUabQu_ym0Zz7PgGX0-kHA/edit?usp=sharing"",""แผน!AW77"")"),0)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IFERROR(__xludf.DUMMYFUNCTION("IMPORTRANGE(""https://docs.google.com/spreadsheets/d/1QqKyyYR6Q21VydFLVH3TRQUabQu_ym0Zz7PgGX0-kHA/edit?usp=sharing"",""แผน!AX77"")"),0)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IFERROR(__xludf.DUMMYFUNCTION("IMPORTRANGE(""https://docs.google.com/spreadsheets/d/1QqKyyYR6Q21VydFLVH3TRQUabQu_ym0Zz7PgGX0-kHA/edit?usp=sharing"",""แผน!AY77"")"),0)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IFERROR(__xludf.DUMMYFUNCTION("IMPORTRANGE(""https://docs.google.com/spreadsheets/d/1QqKyyYR6Q21VydFLVH3TRQUabQu_ym0Zz7PgGX0-kHA/edit?usp=sharing"",""แผน!AZ77"")"),0)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IFERROR(__xludf.DUMMYFUNCTION("IMPORTRANGE(""https://docs.google.com/spreadsheets/d/1QqKyyYR6Q21VydFLVH3TRQUabQu_ym0Zz7PgGX0-kHA/edit?usp=sharing"",""แผน!BA77"")"),0)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IFERROR(__xludf.DUMMYFUNCTION("IMPORTRANGE(""https://docs.google.com/spreadsheets/d/1QqKyyYR6Q21VydFLVH3TRQUabQu_ym0Zz7PgGX0-kHA/edit?usp=sharing"",""แผน!BB77"")"),0)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IFERROR(__xludf.DUMMYFUNCTION("IMPORTRANGE(""https://docs.google.com/spreadsheets/d/1QqKyyYR6Q21VydFLVH3TRQUabQu_ym0Zz7PgGX0-kHA/edit?usp=sharing"",""แผน!BC77"")"),0)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20900</v>
      </c>
      <c r="O261" s="155">
        <f t="shared" ref="O261:O269" ca="1" si="117">IF(L261&gt;0,N261*100/L261,0)</f>
        <v>77.695167286245351</v>
      </c>
      <c r="P261" s="155">
        <f t="shared" ref="P261:P269" ca="1" si="118">IF(M261&gt;0,N261*100/M261,0)</f>
        <v>77.695167286245351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20900</v>
      </c>
      <c r="O263" s="93">
        <f t="shared" ca="1" si="117"/>
        <v>77.695167286245351</v>
      </c>
      <c r="P263" s="93">
        <f t="shared" ca="1" si="118"/>
        <v>77.695167286245351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20900</v>
      </c>
      <c r="O264" s="498">
        <f t="shared" ca="1" si="117"/>
        <v>77.695167286245351</v>
      </c>
      <c r="P264" s="498">
        <f t="shared" ca="1" si="118"/>
        <v>77.695167286245351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IFERROR(__xludf.DUMMYFUNCTION("IMPORTRANGE(""https://docs.google.com/spreadsheets/d/1MeEWN-I1oV_STSDYn1IFDPWt_1FKiwhDph83XaGc0o0/edit?usp=sharing"",""งบพรบ!DD77"")"),26900)</f>
        <v>26900</v>
      </c>
      <c r="N266" s="93">
        <f ca="1">IFERROR(__xludf.DUMMYFUNCTION("IMPORTRANGE(""https://docs.google.com/spreadsheets/d/1MeEWN-I1oV_STSDYn1IFDPWt_1FKiwhDph83XaGc0o0/edit?usp=sharing"",""งบพรบ!DF77"")"),20900)</f>
        <v>20900</v>
      </c>
      <c r="O266" s="93">
        <f t="shared" ca="1" si="117"/>
        <v>77.695167286245351</v>
      </c>
      <c r="P266" s="93">
        <f t="shared" ca="1" si="118"/>
        <v>77.695167286245351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4135</v>
      </c>
      <c r="K327" s="446">
        <f ca="1">IF(I327&gt;0,J327*100/I327,0)</f>
        <v>243.23529411764707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117844.73</v>
      </c>
      <c r="O328" s="155">
        <f t="shared" ref="O328:O336" ca="1" si="150">IF(L328&gt;0,N328*100/L328,0)</f>
        <v>70.990801204819277</v>
      </c>
      <c r="P328" s="155">
        <f t="shared" ref="P328:P336" ca="1" si="151">IF(M328&gt;0,N328*100/M328,0)</f>
        <v>69.937525222551926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117844.73</v>
      </c>
      <c r="O330" s="93">
        <f t="shared" ca="1" si="150"/>
        <v>70.990801204819277</v>
      </c>
      <c r="P330" s="93">
        <f t="shared" ca="1" si="151"/>
        <v>69.937525222551926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168500</v>
      </c>
      <c r="N331" s="498">
        <f t="shared" ca="1" si="153"/>
        <v>117844.73</v>
      </c>
      <c r="O331" s="498">
        <f t="shared" ca="1" si="150"/>
        <v>70.990801204819277</v>
      </c>
      <c r="P331" s="498">
        <f t="shared" ca="1" si="151"/>
        <v>69.937525222551926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IFERROR(__xludf.DUMMYFUNCTION("IMPORTRANGE(""https://docs.google.com/spreadsheets/d/1MeEWN-I1oV_STSDYn1IFDPWt_1FKiwhDph83XaGc0o0/edit?usp=sharing"",""งบพรบ!ER77"")"),168500)</f>
        <v>168500</v>
      </c>
      <c r="N333" s="93">
        <f ca="1">IFERROR(__xludf.DUMMYFUNCTION("IMPORTRANGE(""https://docs.google.com/spreadsheets/d/1MeEWN-I1oV_STSDYn1IFDPWt_1FKiwhDph83XaGc0o0/edit?usp=sharing"",""งบพรบ!ET77"")"),117844.73)</f>
        <v>117844.73</v>
      </c>
      <c r="O333" s="93">
        <f t="shared" ca="1" si="150"/>
        <v>70.990801204819277</v>
      </c>
      <c r="P333" s="93">
        <f t="shared" ca="1" si="151"/>
        <v>69.937525222551926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IFERROR(__xludf.DUMMYFUNCTION("IMPORTRANGE(""https://docs.google.com/spreadsheets/d/1QqKyyYR6Q21VydFLVH3TRQUabQu_ym0Zz7PgGX0-kHA/edit?usp=sharing"",""แผน!EG77"")"),1700)</f>
        <v>1700</v>
      </c>
      <c r="J338" s="270">
        <f ca="1">IFERROR(__xludf.DUMMYFUNCTION("IMPORTRANGE(""https://docs.google.com/spreadsheets/d/1kVcqe37tkHyjCSG3S0O1AXqVkqjo8mSIZil3BcpIysc/edit?usp=sharing"",""ศูนย์!D77"")"),3980)</f>
        <v>3980</v>
      </c>
      <c r="K338" s="498">
        <f ca="1">IF(I338&gt;0,J338*100/I338,0)</f>
        <v>234.11764705882354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IFERROR(__xludf.DUMMYFUNCTION("IMPORTRANGE(""https://docs.google.com/spreadsheets/d/1QqKyyYR6Q21VydFLVH3TRQUabQu_ym0Zz7PgGX0-kHA/edit?usp=sharing"",""แผน!EH77"")"),4)</f>
        <v>4</v>
      </c>
      <c r="J340" s="270">
        <f ca="1">IFERROR(__xludf.DUMMYFUNCTION("IMPORTRANGE(""https://docs.google.com/spreadsheets/d/1kVcqe37tkHyjCSG3S0O1AXqVkqjo8mSIZil3BcpIysc/edit?usp=sharing"",""ศูนย์!E77"")"),4)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IFERROR(__xludf.DUMMYFUNCTION("IMPORTRANGE(""https://docs.google.com/spreadsheets/d/1kVcqe37tkHyjCSG3S0O1AXqVkqjo8mSIZil3BcpIysc/edit?usp=sharing"",""ศูนย์!F77"")"),155)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997600</v>
      </c>
      <c r="M345" s="155">
        <f t="shared" ca="1" si="155"/>
        <v>1015400</v>
      </c>
      <c r="N345" s="155">
        <f t="shared" ca="1" si="155"/>
        <v>698218.43</v>
      </c>
      <c r="O345" s="155">
        <f t="shared" ref="O345:O353" ca="1" si="156">IF(L345&gt;0,N345*100/L345,0)</f>
        <v>69.989818564554938</v>
      </c>
      <c r="P345" s="155">
        <f t="shared" ref="P345:P353" ca="1" si="157">IF(M345&gt;0,N345*100/M345,0)</f>
        <v>68.762894425842035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997600</v>
      </c>
      <c r="M347" s="93">
        <f t="shared" ca="1" si="158"/>
        <v>1015400</v>
      </c>
      <c r="N347" s="93">
        <f t="shared" ca="1" si="158"/>
        <v>698218.43</v>
      </c>
      <c r="O347" s="93">
        <f t="shared" ca="1" si="156"/>
        <v>69.989818564554938</v>
      </c>
      <c r="P347" s="93">
        <f t="shared" ca="1" si="157"/>
        <v>68.762894425842035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868000</v>
      </c>
      <c r="M348" s="498">
        <f t="shared" ca="1" si="159"/>
        <v>885800</v>
      </c>
      <c r="N348" s="498">
        <f t="shared" ca="1" si="159"/>
        <v>568618.43000000005</v>
      </c>
      <c r="O348" s="498">
        <f t="shared" ca="1" si="156"/>
        <v>65.509035714285716</v>
      </c>
      <c r="P348" s="498">
        <f t="shared" ca="1" si="157"/>
        <v>64.192642808760453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IFERROR(__xludf.DUMMYFUNCTION("IMPORTRANGE(""https://docs.google.com/spreadsheets/d/1MeEWN-I1oV_STSDYn1IFDPWt_1FKiwhDph83XaGc0o0/edit?usp=sharing"",""งบพรบ!FB77"")"),885800)</f>
        <v>885800</v>
      </c>
      <c r="N350" s="93">
        <f ca="1">IFERROR(__xludf.DUMMYFUNCTION("IMPORTRANGE(""https://docs.google.com/spreadsheets/d/1MeEWN-I1oV_STSDYn1IFDPWt_1FKiwhDph83XaGc0o0/edit?usp=sharing"",""งบพรบ!FD77"")"),568618.43)</f>
        <v>568618.43000000005</v>
      </c>
      <c r="O350" s="93">
        <f t="shared" ca="1" si="156"/>
        <v>65.509035714285716</v>
      </c>
      <c r="P350" s="93">
        <f t="shared" ca="1" si="157"/>
        <v>64.192642808760453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129600</v>
      </c>
      <c r="M351" s="498">
        <f t="shared" ca="1" si="160"/>
        <v>129600</v>
      </c>
      <c r="N351" s="498">
        <f t="shared" ca="1" si="160"/>
        <v>129600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69</v>
      </c>
      <c r="K355" s="466">
        <f ca="1">IF(I355&gt;0,J355*100/I355,0)</f>
        <v>20.783132530120483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IFERROR(__xludf.DUMMYFUNCTION("IMPORTRANGE(""https://docs.google.com/spreadsheets/d/1XWAQStnk-4SwqDmLtmXYiTMKHgktTP8We1SCoS47DrQ/edit?usp=sharing"",""จัดที่ดิน!W77"")"),258)</f>
        <v>258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IFERROR(__xludf.DUMMYFUNCTION("IMPORTRANGE(""https://docs.google.com/spreadsheets/d/1QqKyyYR6Q21VydFLVH3TRQUabQu_ym0Zz7PgGX0-kHA/edit?usp=sharing"",""แผน!EO77"")"),2700)</f>
        <v>2700</v>
      </c>
      <c r="J359" s="270">
        <f ca="1">IFERROR(__xludf.DUMMYFUNCTION("IMPORTRANGE(""https://docs.google.com/spreadsheets/d/1XWAQStnk-4SwqDmLtmXYiTMKHgktTP8We1SCoS47DrQ/edit?usp=sharing"",""จัดที่ดิน!X77"")"),1971.1)</f>
        <v>1971.1</v>
      </c>
      <c r="K359" s="498">
        <f t="shared" ca="1" si="161"/>
        <v>73.003703703703707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IFERROR(__xludf.DUMMYFUNCTION("IMPORTRANGE(""https://docs.google.com/spreadsheets/d/1QqKyyYR6Q21VydFLVH3TRQUabQu_ym0Zz7PgGX0-kHA/edit?usp=sharing"",""แผน!EP77"")"),332)</f>
        <v>332</v>
      </c>
      <c r="J360" s="270">
        <f ca="1">IFERROR(__xludf.DUMMYFUNCTION("IMPORTRANGE(""https://docs.google.com/spreadsheets/d/1XWAQStnk-4SwqDmLtmXYiTMKHgktTP8We1SCoS47DrQ/edit?usp=sharing"",""จัดที่ดิน!Y77"")"),109)</f>
        <v>109</v>
      </c>
      <c r="K360" s="498">
        <f t="shared" ca="1" si="161"/>
        <v>32.831325301204821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IFERROR(__xludf.DUMMYFUNCTION("IMPORTRANGE(""https://docs.google.com/spreadsheets/d/1XWAQStnk-4SwqDmLtmXYiTMKHgktTP8We1SCoS47DrQ/edit?usp=sharing"",""จัดที่ดิน!Z77"")"),1016.29)</f>
        <v>1016.29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IFERROR(__xludf.DUMMYFUNCTION("IMPORTRANGE(""https://docs.google.com/spreadsheets/d/1QqKyyYR6Q21VydFLVH3TRQUabQu_ym0Zz7PgGX0-kHA/edit?usp=sharing"",""แผน!EP77"")"),332)</f>
        <v>332</v>
      </c>
      <c r="J362" s="270">
        <f ca="1">IFERROR(__xludf.DUMMYFUNCTION("IMPORTRANGE(""https://docs.google.com/spreadsheets/d/1XWAQStnk-4SwqDmLtmXYiTMKHgktTP8We1SCoS47DrQ/edit?usp=sharing"",""จัดที่ดิน!AA77"")"),69)</f>
        <v>69</v>
      </c>
      <c r="K362" s="498">
        <f t="shared" ca="1" si="161"/>
        <v>20.783132530120483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IFERROR(__xludf.DUMMYFUNCTION("IMPORTRANGE(""https://docs.google.com/spreadsheets/d/1XWAQStnk-4SwqDmLtmXYiTMKHgktTP8We1SCoS47DrQ/edit?usp=sharing"",""จัดที่ดิน!AB77"")"),718.99)</f>
        <v>718.99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502</v>
      </c>
      <c r="J364" s="479">
        <f t="shared" ca="1" si="162"/>
        <v>131</v>
      </c>
      <c r="K364" s="480">
        <f t="shared" ca="1" si="161"/>
        <v>26.095617529880478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69</v>
      </c>
      <c r="K365" s="492">
        <f t="shared" ca="1" si="161"/>
        <v>37.912087912087912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IFERROR(__xludf.DUMMYFUNCTION("IMPORTRANGE(""https://docs.google.com/spreadsheets/d/1XWAQStnk-4SwqDmLtmXYiTMKHgktTP8We1SCoS47DrQ/edit?usp=sharing"",""จัดที่ดิน!E77"")"),88)</f>
        <v>88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IFERROR(__xludf.DUMMYFUNCTION("IMPORTRANGE(""https://docs.google.com/spreadsheets/d/1QqKyyYR6Q21VydFLVH3TRQUabQu_ym0Zz7PgGX0-kHA/edit?usp=sharing"",""แผน!EI77"")"),1300)</f>
        <v>1300</v>
      </c>
      <c r="J369" s="270">
        <f ca="1">IFERROR(__xludf.DUMMYFUNCTION("IMPORTRANGE(""https://docs.google.com/spreadsheets/d/1XWAQStnk-4SwqDmLtmXYiTMKHgktTP8We1SCoS47DrQ/edit?usp=sharing"",""จัดที่ดิน!F77"")"),841.36)</f>
        <v>841.36</v>
      </c>
      <c r="K369" s="498">
        <f t="shared" ca="1" si="163"/>
        <v>64.72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IFERROR(__xludf.DUMMYFUNCTION("IMPORTRANGE(""https://docs.google.com/spreadsheets/d/1QqKyyYR6Q21VydFLVH3TRQUabQu_ym0Zz7PgGX0-kHA/edit?usp=sharing"",""แผน!EJ77"")"),182)</f>
        <v>182</v>
      </c>
      <c r="J370" s="270">
        <f ca="1">IFERROR(__xludf.DUMMYFUNCTION("IMPORTRANGE(""https://docs.google.com/spreadsheets/d/1XWAQStnk-4SwqDmLtmXYiTMKHgktTP8We1SCoS47DrQ/edit?usp=sharing"",""จัดที่ดิน!G77"")"),91)</f>
        <v>91</v>
      </c>
      <c r="K370" s="498">
        <f t="shared" ca="1" si="163"/>
        <v>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IFERROR(__xludf.DUMMYFUNCTION("IMPORTRANGE(""https://docs.google.com/spreadsheets/d/1XWAQStnk-4SwqDmLtmXYiTMKHgktTP8We1SCoS47DrQ/edit?usp=sharing"",""จัดที่ดิน!H77"")"),930.07)</f>
        <v>930.07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IFERROR(__xludf.DUMMYFUNCTION("IMPORTRANGE(""https://docs.google.com/spreadsheets/d/1QqKyyYR6Q21VydFLVH3TRQUabQu_ym0Zz7PgGX0-kHA/edit?usp=sharing"",""แผน!EJ77"")"),182)</f>
        <v>182</v>
      </c>
      <c r="J372" s="270">
        <f ca="1">IFERROR(__xludf.DUMMYFUNCTION("IMPORTRANGE(""https://docs.google.com/spreadsheets/d/1XWAQStnk-4SwqDmLtmXYiTMKHgktTP8We1SCoS47DrQ/edit?usp=sharing"",""จัดที่ดิน!I77"")"),69)</f>
        <v>69</v>
      </c>
      <c r="K372" s="498">
        <f t="shared" ca="1" si="163"/>
        <v>37.912087912087912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IFERROR(__xludf.DUMMYFUNCTION("IMPORTRANGE(""https://docs.google.com/spreadsheets/d/1XWAQStnk-4SwqDmLtmXYiTMKHgktTP8We1SCoS47DrQ/edit?usp=sharing"",""จัดที่ดิน!J77"")"),718.99)</f>
        <v>718.99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62</v>
      </c>
      <c r="K374" s="492">
        <f t="shared" ca="1" si="163"/>
        <v>19.375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IFERROR(__xludf.DUMMYFUNCTION("IMPORTRANGE(""https://docs.google.com/spreadsheets/d/1XWAQStnk-4SwqDmLtmXYiTMKHgktTP8We1SCoS47DrQ/edit?usp=sharing"",""จัดที่ดิน!AH77"")"),170)</f>
        <v>170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IFERROR(__xludf.DUMMYFUNCTION("IMPORTRANGE(""https://docs.google.com/spreadsheets/d/1QqKyyYR6Q21VydFLVH3TRQUabQu_ym0Zz7PgGX0-kHA/edit?usp=sharing"",""แผน!ET77"")"),1400)</f>
        <v>1400</v>
      </c>
      <c r="J378" s="270">
        <f ca="1">IFERROR(__xludf.DUMMYFUNCTION("IMPORTRANGE(""https://docs.google.com/spreadsheets/d/1XWAQStnk-4SwqDmLtmXYiTMKHgktTP8We1SCoS47DrQ/edit?usp=sharing"",""จัดที่ดิน!AI77"")"),1129.74)</f>
        <v>1129.74</v>
      </c>
      <c r="K378" s="498">
        <f t="shared" ca="1" si="164"/>
        <v>80.695714285714288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IFERROR(__xludf.DUMMYFUNCTION("IMPORTRANGE(""https://docs.google.com/spreadsheets/d/1QqKyyYR6Q21VydFLVH3TRQUabQu_ym0Zz7PgGX0-kHA/edit?usp=sharing"",""แผน!EU77"")"),320)</f>
        <v>320</v>
      </c>
      <c r="J379" s="270">
        <f ca="1">IFERROR(__xludf.DUMMYFUNCTION("IMPORTRANGE(""https://docs.google.com/spreadsheets/d/1XWAQStnk-4SwqDmLtmXYiTMKHgktTP8We1SCoS47DrQ/edit?usp=sharing"",""จัดที่ดิน!AJ77"")"),80)</f>
        <v>80</v>
      </c>
      <c r="K379" s="498">
        <f t="shared" ca="1" si="164"/>
        <v>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IFERROR(__xludf.DUMMYFUNCTION("IMPORTRANGE(""https://docs.google.com/spreadsheets/d/1XWAQStnk-4SwqDmLtmXYiTMKHgktTP8We1SCoS47DrQ/edit?usp=sharing"",""จัดที่ดิน!AK77"")"),676.86)</f>
        <v>676.86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IFERROR(__xludf.DUMMYFUNCTION("IMPORTRANGE(""https://docs.google.com/spreadsheets/d/1QqKyyYR6Q21VydFLVH3TRQUabQu_ym0Zz7PgGX0-kHA/edit?usp=sharing"",""แผน!EU77"")"),320)</f>
        <v>320</v>
      </c>
      <c r="J381" s="270">
        <f ca="1">IFERROR(__xludf.DUMMYFUNCTION("IMPORTRANGE(""https://docs.google.com/spreadsheets/d/1XWAQStnk-4SwqDmLtmXYiTMKHgktTP8We1SCoS47DrQ/edit?usp=sharing"",""จัดที่ดิน!AL77"")"),62)</f>
        <v>62</v>
      </c>
      <c r="K381" s="498">
        <f t="shared" ca="1" si="164"/>
        <v>19.375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IFERROR(__xludf.DUMMYFUNCTION("IMPORTRANGE(""https://docs.google.com/spreadsheets/d/1XWAQStnk-4SwqDmLtmXYiTMKHgktTP8We1SCoS47DrQ/edit?usp=sharing"",""จัดที่ดิน!AM77"")"),590.64)</f>
        <v>590.64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IFERROR(__xludf.DUMMYFUNCTION("IMPORTRANGE(""https://docs.google.com/spreadsheets/d/1QqKyyYR6Q21VydFLVH3TRQUabQu_ym0Zz7PgGX0-kHA/edit?usp=sharing"",""แผน!EW77"")"),20)</f>
        <v>20</v>
      </c>
      <c r="J385" s="505">
        <f ca="1">IFERROR(__xludf.DUMMYFUNCTION("IMPORTRANGE(""https://docs.google.com/spreadsheets/d/1XWAQStnk-4SwqDmLtmXYiTMKHgktTP8We1SCoS47DrQ/edit?usp=sharing"",""จัดที่ดิน!AP77"")"),4)</f>
        <v>4</v>
      </c>
      <c r="K385" s="506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844092</v>
      </c>
      <c r="M414" s="553">
        <f t="shared" ca="1" si="181"/>
        <v>844092</v>
      </c>
      <c r="N414" s="553">
        <f t="shared" si="181"/>
        <v>416614.1</v>
      </c>
      <c r="O414" s="553">
        <f ca="1">IF(L414&gt;0,N414*100/L414,0)</f>
        <v>49.356480099325665</v>
      </c>
      <c r="P414" s="553">
        <f ca="1">IF(M414&gt;0,N414*100/M414,0)</f>
        <v>49.356480099325665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52142.07</v>
      </c>
      <c r="O419" s="155">
        <f t="shared" ref="O419:O424" ca="1" si="185">IF(L419&gt;0,N419*100/L419,0)</f>
        <v>78.338446514423083</v>
      </c>
      <c r="P419" s="155">
        <f t="shared" ref="P419:P424" ca="1" si="186">IF(M419&gt;0,N419*100/M419,0)</f>
        <v>78.338446514423083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52142.07</v>
      </c>
      <c r="O421" s="93">
        <f t="shared" ca="1" si="185"/>
        <v>78.338446514423083</v>
      </c>
      <c r="P421" s="93">
        <f t="shared" ca="1" si="186"/>
        <v>78.338446514423083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52142.07</v>
      </c>
      <c r="O422" s="498">
        <f t="shared" ca="1" si="185"/>
        <v>78.338446514423083</v>
      </c>
      <c r="P422" s="498">
        <f t="shared" ca="1" si="186"/>
        <v>78.338446514423083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f ca="1">L424</f>
        <v>66560</v>
      </c>
      <c r="N424" s="93">
        <f>N425+N426+N427+N428</f>
        <v>52142.07</v>
      </c>
      <c r="O424" s="93">
        <f t="shared" ca="1" si="185"/>
        <v>78.338446514423083</v>
      </c>
      <c r="P424" s="93">
        <f t="shared" ca="1" si="186"/>
        <v>78.338446514423083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15842.07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87960</v>
      </c>
      <c r="M444" s="195">
        <f t="shared" ca="1" si="197"/>
        <v>87960</v>
      </c>
      <c r="N444" s="195">
        <f t="shared" si="197"/>
        <v>71268.08</v>
      </c>
      <c r="O444" s="195">
        <f t="shared" ref="O444:O449" ca="1" si="198">IF(L444&gt;0,N444*100/L444,0)</f>
        <v>81.02328331059573</v>
      </c>
      <c r="P444" s="195">
        <f t="shared" ref="P444:P449" ca="1" si="199">IF(M444&gt;0,N444*100/M444,0)</f>
        <v>81.02328331059573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87960</v>
      </c>
      <c r="M446" s="93">
        <f t="shared" ca="1" si="200"/>
        <v>87960</v>
      </c>
      <c r="N446" s="93">
        <f t="shared" si="200"/>
        <v>71268.08</v>
      </c>
      <c r="O446" s="93">
        <f t="shared" ca="1" si="198"/>
        <v>81.02328331059573</v>
      </c>
      <c r="P446" s="93">
        <f t="shared" ca="1" si="199"/>
        <v>81.02328331059573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87960</v>
      </c>
      <c r="M447" s="498">
        <f t="shared" ca="1" si="201"/>
        <v>87960</v>
      </c>
      <c r="N447" s="498">
        <f t="shared" si="201"/>
        <v>71268.08</v>
      </c>
      <c r="O447" s="498">
        <f t="shared" ca="1" si="198"/>
        <v>81.02328331059573</v>
      </c>
      <c r="P447" s="498">
        <f t="shared" ca="1" si="199"/>
        <v>81.02328331059573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f ca="1">L449</f>
        <v>87960</v>
      </c>
      <c r="N449" s="93">
        <f>N450+N451+N452+N453</f>
        <v>71268.08</v>
      </c>
      <c r="O449" s="93">
        <f t="shared" ca="1" si="198"/>
        <v>81.02328331059573</v>
      </c>
      <c r="P449" s="93">
        <f t="shared" ca="1" si="199"/>
        <v>81.02328331059573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18153.599999999999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43010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10104.48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IFERROR(__xludf.DUMMYFUNCTION("IMPORTRANGE(""https://docs.google.com/spreadsheets/d/1QqKyyYR6Q21VydFLVH3TRQUabQu_ym0Zz7PgGX0-kHA/edit?usp=sharing"",""แผน!FN77"")"),10)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IFERROR(__xludf.DUMMYFUNCTION("IMPORTRANGE(""https://docs.google.com/spreadsheets/d/1QqKyyYR6Q21VydFLVH3TRQUabQu_ym0Zz7PgGX0-kHA/edit?usp=sharing"",""แผน!FO77"")"),30)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IFERROR(__xludf.DUMMYFUNCTION("IMPORTRANGE(""https://docs.google.com/spreadsheets/d/1QqKyyYR6Q21VydFLVH3TRQUabQu_ym0Zz7PgGX0-kHA/edit?usp=sharing"",""แผน!FO77"")"),30)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IFERROR(__xludf.DUMMYFUNCTION("IMPORTRANGE(""https://docs.google.com/spreadsheets/d/1QqKyyYR6Q21VydFLVH3TRQUabQu_ym0Zz7PgGX0-kHA/edit?usp=sharing"",""แผน!FN77"")"),10)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IFERROR(__xludf.DUMMYFUNCTION("IMPORTRANGE(""https://docs.google.com/spreadsheets/d/1QqKyyYR6Q21VydFLVH3TRQUabQu_ym0Zz7PgGX0-kHA/edit?usp=sharing"",""แผน!FX77"")"),41)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IFERROR(__xludf.DUMMYFUNCTION("IMPORTRANGE(""https://docs.google.com/spreadsheets/d/1QqKyyYR6Q21VydFLVH3TRQUabQu_ym0Zz7PgGX0-kHA/edit?usp=sharing"",""แผน!FW77"")"),400)</f>
        <v>400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341043</v>
      </c>
      <c r="M467" s="195">
        <f t="shared" ca="1" si="206"/>
        <v>341043</v>
      </c>
      <c r="N467" s="195">
        <f t="shared" si="206"/>
        <v>69240.27</v>
      </c>
      <c r="O467" s="195">
        <f t="shared" ref="O467:O472" ca="1" si="207">IF(L467&gt;0,N467*100/L467,0)</f>
        <v>20.302504376280996</v>
      </c>
      <c r="P467" s="195">
        <f t="shared" ref="P467:P472" ca="1" si="208">IF(M467&gt;0,N467*100/M467,0)</f>
        <v>20.302504376280996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341043</v>
      </c>
      <c r="M469" s="93">
        <f t="shared" ca="1" si="209"/>
        <v>341043</v>
      </c>
      <c r="N469" s="93">
        <f t="shared" si="209"/>
        <v>69240.27</v>
      </c>
      <c r="O469" s="93">
        <f t="shared" ca="1" si="207"/>
        <v>20.302504376280996</v>
      </c>
      <c r="P469" s="93">
        <f t="shared" ca="1" si="208"/>
        <v>20.302504376280996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341043</v>
      </c>
      <c r="M470" s="498">
        <f t="shared" ca="1" si="210"/>
        <v>341043</v>
      </c>
      <c r="N470" s="498">
        <f t="shared" si="210"/>
        <v>69240.27</v>
      </c>
      <c r="O470" s="498">
        <f t="shared" ca="1" si="207"/>
        <v>20.302504376280996</v>
      </c>
      <c r="P470" s="498">
        <f t="shared" ca="1" si="208"/>
        <v>20.302504376280996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IFERROR(__xludf.DUMMYFUNCTION("IMPORTRANGE(""https://docs.google.com/spreadsheets/d/1QqKyyYR6Q21VydFLVH3TRQUabQu_ym0Zz7PgGX0-kHA/edit?usp=sharing"",""แผน!FS77"")"),341043)</f>
        <v>341043</v>
      </c>
      <c r="M472" s="93">
        <f ca="1">L472</f>
        <v>341043</v>
      </c>
      <c r="N472" s="93">
        <f>N473+N474+N475+N476</f>
        <v>69240.27</v>
      </c>
      <c r="O472" s="93">
        <f t="shared" ca="1" si="207"/>
        <v>20.302504376280996</v>
      </c>
      <c r="P472" s="93">
        <f t="shared" ca="1" si="208"/>
        <v>20.302504376280996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61176.72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1100+317.17+6646.38</f>
        <v>8063.55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IFERROR(__xludf.DUMMYFUNCTION("IMPORTRANGE(""https://docs.google.com/spreadsheets/d/1QqKyyYR6Q21VydFLVH3TRQUabQu_ym0Zz7PgGX0-kHA/edit?usp=sharing"",""แผน!FY77"")"),360)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IFERROR(__xludf.DUMMYFUNCTION("IMPORTRANGE(""https://docs.google.com/spreadsheets/d/1QqKyyYR6Q21VydFLVH3TRQUabQu_ym0Zz7PgGX0-kHA/edit?usp=sharing"",""แผน!FZ77"")"),36)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IFERROR(__xludf.DUMMYFUNCTION("IMPORTRANGE(""https://docs.google.com/spreadsheets/d/1QqKyyYR6Q21VydFLVH3TRQUabQu_ym0Zz7PgGX0-kHA/edit?usp=sharing"",""แผน!GA77"")"),40)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IFERROR(__xludf.DUMMYFUNCTION("IMPORTRANGE(""https://docs.google.com/spreadsheets/d/1QqKyyYR6Q21VydFLVH3TRQUabQu_ym0Zz7PgGX0-kHA/edit?usp=sharing"",""แผน!GB77"")"),4)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IFERROR(__xludf.DUMMYFUNCTION("IMPORTRANGE(""https://docs.google.com/spreadsheets/d/1QqKyyYR6Q21VydFLVH3TRQUabQu_ym0Zz7PgGX0-kHA/edit?usp=sharing"",""แผน!FY77"")"),360)</f>
        <v>360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IFERROR(__xludf.DUMMYFUNCTION("IMPORTRANGE(""https://docs.google.com/spreadsheets/d/1QqKyyYR6Q21VydFLVH3TRQUabQu_ym0Zz7PgGX0-kHA/edit?usp=sharing"",""แผน!GA77"")"),40)</f>
        <v>40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28605</v>
      </c>
      <c r="J543" s="686">
        <f t="shared" si="235"/>
        <v>26635.98</v>
      </c>
      <c r="K543" s="687">
        <f t="shared" ca="1" si="234"/>
        <v>93.116518091242796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348529</v>
      </c>
      <c r="M544" s="155">
        <f t="shared" ca="1" si="236"/>
        <v>348529</v>
      </c>
      <c r="N544" s="155">
        <f t="shared" si="236"/>
        <v>223963.68</v>
      </c>
      <c r="O544" s="155">
        <f t="shared" ref="O544:O549" ca="1" si="237">IF(L544&gt;0,N544*100/L544,0)</f>
        <v>64.259697184452364</v>
      </c>
      <c r="P544" s="155">
        <f t="shared" ref="P544:P549" ca="1" si="238">IF(M544&gt;0,N544*100/M544,0)</f>
        <v>64.259697184452364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348529</v>
      </c>
      <c r="M546" s="93">
        <f t="shared" ca="1" si="240"/>
        <v>348529</v>
      </c>
      <c r="N546" s="93">
        <f t="shared" si="240"/>
        <v>223963.68</v>
      </c>
      <c r="O546" s="93">
        <f t="shared" ca="1" si="237"/>
        <v>64.259697184452364</v>
      </c>
      <c r="P546" s="93">
        <f t="shared" ca="1" si="238"/>
        <v>64.259697184452364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348529</v>
      </c>
      <c r="M547" s="498">
        <f t="shared" ca="1" si="241"/>
        <v>348529</v>
      </c>
      <c r="N547" s="498">
        <f t="shared" si="241"/>
        <v>223963.68</v>
      </c>
      <c r="O547" s="498">
        <f t="shared" ca="1" si="237"/>
        <v>64.259697184452364</v>
      </c>
      <c r="P547" s="498">
        <f t="shared" ca="1" si="238"/>
        <v>64.259697184452364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IFERROR(__xludf.DUMMYFUNCTION("IMPORTRANGE(""https://docs.google.com/spreadsheets/d/1QqKyyYR6Q21VydFLVH3TRQUabQu_ym0Zz7PgGX0-kHA/edit?usp=sharing"",""แผน!HB77"")"),348529)</f>
        <v>348529</v>
      </c>
      <c r="M549" s="93">
        <f ca="1">L549</f>
        <v>348529</v>
      </c>
      <c r="N549" s="93">
        <f>N550+N551+N552+N553+N554</f>
        <v>223963.68</v>
      </c>
      <c r="O549" s="93">
        <f t="shared" ca="1" si="237"/>
        <v>64.259697184452364</v>
      </c>
      <c r="P549" s="93">
        <f t="shared" ca="1" si="238"/>
        <v>64.259697184452364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103133.34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120830.34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28605</v>
      </c>
      <c r="J559" s="707">
        <f t="shared" si="245"/>
        <v>26635.98</v>
      </c>
      <c r="K559" s="676">
        <f t="shared" ref="K559:K561" ca="1" si="246">IF(I559&gt;0,J559*100/I559,0)</f>
        <v>93.116518091242796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28605.34</v>
      </c>
      <c r="K560" s="412">
        <f t="shared" ca="1" si="246"/>
        <v>100.00118860339101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3927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24700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3423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2580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343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1325.34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161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80">
        <f t="shared" ref="J568:J569" si="248">J570+J572+J574</f>
        <v>28605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80">
        <f t="shared" si="248"/>
        <v>3927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24700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3423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2580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343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1325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161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80">
        <f t="shared" ref="J576:J577" si="250">J578+J580+J582+J588+J590</f>
        <v>26635.98</v>
      </c>
      <c r="K576" s="412">
        <f t="shared" ref="K576:K577" ca="1" si="251">IF(I576&gt;0,J576*100/I576,0)</f>
        <v>93.116518091242796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80">
        <f t="shared" si="250"/>
        <v>3665</v>
      </c>
      <c r="K577" s="412">
        <f t="shared" ca="1" si="251"/>
        <v>93.328240387063914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25296.2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3500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1339.78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165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1339.78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165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1717.29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IFERROR(__xludf.DUMMYFUNCTION("IMPORTRANGE(""https://docs.google.com/spreadsheets/d/1QqKyyYR6Q21VydFLVH3TRQUabQu_ym0Zz7PgGX0-kHA/edit?usp=sharing"",""แผน!HJ77"")"),1717.29)</f>
        <v>1717.29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IFERROR(__xludf.DUMMYFUNCTION("IMPORTRANGE(""https://docs.google.com/spreadsheets/d/1QqKyyYR6Q21VydFLVH3TRQUabQu_ym0Zz7PgGX0-kHA/edit?usp=sharing"",""แผน!HI77"")"),137)</f>
        <v>137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IFERROR(__xludf.DUMMYFUNCTION("IMPORTRANGE(""https://docs.google.com/spreadsheets/d/1QqKyyYR6Q21VydFLVH3TRQUabQu_ym0Zz7PgGX0-kHA/edit?usp=sharing"",""แผน!HL77"")"),53)</f>
        <v>53</v>
      </c>
      <c r="J620" s="727">
        <f t="shared" ref="J620:J621" si="260">J622+J624+J626</f>
        <v>53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IFERROR(__xludf.DUMMYFUNCTION("IMPORTRANGE(""https://docs.google.com/spreadsheets/d/1QqKyyYR6Q21VydFLVH3TRQUabQu_ym0Zz7PgGX0-kHA/edit?usp=sharing"",""แผน!HK77"")"),6)</f>
        <v>6</v>
      </c>
      <c r="J621" s="727">
        <f t="shared" si="260"/>
        <v>6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53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6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IFERROR(__xludf.DUMMYFUNCTION("IMPORTRANGE(""https://docs.google.com/spreadsheets/d/1QqKyyYR6Q21VydFLVH3TRQUabQu_ym0Zz7PgGX0-kHA/edit?usp=sharing"",""แผน!HS77"")"),0)</f>
        <v>0</v>
      </c>
      <c r="J647" s="270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IFERROR(__xludf.DUMMYFUNCTION("IMPORTRANGE(""https://docs.google.com/spreadsheets/d/1XWAQStnk-4SwqDmLtmXYiTMKHgktTP8We1SCoS47DrQ/edit?usp=sharing"",""จัดที่ดิน!AV77"")"),0.15)</f>
        <v>0.15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IFERROR(__xludf.DUMMYFUNCTION("IMPORTRANGE(""https://docs.google.com/spreadsheets/d/1QqKyyYR6Q21VydFLVH3TRQUabQu_ym0Zz7PgGX0-kHA/edit?usp=sharing"",""แผน!HS77"")"),0)</f>
        <v>0</v>
      </c>
      <c r="J649" s="270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IFERROR(__xludf.DUMMYFUNCTION("IMPORTRANGE(""https://docs.google.com/spreadsheets/d/1QqKyyYR6Q21VydFLVH3TRQUabQu_ym0Zz7PgGX0-kHA/edit?usp=sharing"",""แผน!HS77"")"),0)</f>
        <v>0</v>
      </c>
      <c r="J651" s="270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IFERROR(__xludf.DUMMYFUNCTION("IMPORTRANGE(""https://docs.google.com/spreadsheets/d/1QqKyyYR6Q21VydFLVH3TRQUabQu_ym0Zz7PgGX0-kHA/edit?usp=sharing"",""แผน!IC77"")"),0)</f>
        <v>0</v>
      </c>
      <c r="J699" s="270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IFERROR(__xludf.DUMMYFUNCTION("IMPORTRANGE(""https://docs.google.com/spreadsheets/d/1QqKyyYR6Q21VydFLVH3TRQUabQu_ym0Zz7PgGX0-kHA/edit?usp=sharing"",""แผน!ID77"")"),0)</f>
        <v>0</v>
      </c>
      <c r="J700" s="270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IFERROR(__xludf.DUMMYFUNCTION("IMPORTRANGE(""https://docs.google.com/spreadsheets/d/1QqKyyYR6Q21VydFLVH3TRQUabQu_ym0Zz7PgGX0-kHA/edit?usp=sharing"",""แผน!II77"")"),0)</f>
        <v>0</v>
      </c>
      <c r="J720" s="270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IFERROR(__xludf.DUMMYFUNCTION("IMPORTRANGE(""https://docs.google.com/spreadsheets/d/1QqKyyYR6Q21VydFLVH3TRQUabQu_ym0Zz7PgGX0-kHA/edit?usp=sharing"",""แผน!IL77"")"),0)</f>
        <v>0</v>
      </c>
      <c r="J723" s="270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IFERROR(__xludf.DUMMYFUNCTION("IMPORTRANGE(""https://docs.google.com/spreadsheets/d/1QqKyyYR6Q21VydFLVH3TRQUabQu_ym0Zz7PgGX0-kHA/edit?usp=sharing"",""แผน!IM77"")"),0)</f>
        <v>0</v>
      </c>
      <c r="J725" s="270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IFERROR(__xludf.DUMMYFUNCTION("IMPORTRANGE(""https://docs.google.com/spreadsheets/d/1QqKyyYR6Q21VydFLVH3TRQUabQu_ym0Zz7PgGX0-kHA/edit?usp=sharing"",""แผน!IN77"")"),0)</f>
        <v>0</v>
      </c>
      <c r="J726" s="270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IFERROR(__xludf.DUMMYFUNCTION("IMPORTRANGE(""https://docs.google.com/spreadsheets/d/1QqKyyYR6Q21VydFLVH3TRQUabQu_ym0Zz7PgGX0-kHA/edit?usp=sharing"",""แผน!IO77"")"),0)</f>
        <v>0</v>
      </c>
      <c r="J728" s="270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335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70">
        <f ca="1">IFERROR(__xludf.DUMMYFUNCTION("IMPORTRANGE(""https://docs.google.com/spreadsheets/d/19vJNZY_5yjcGF2XGBMNZRCAIB0Kwfpjp8YEOfu-bneM/edit?usp=sharing"",""งานกองทุน!F77"")"),807373.49)</f>
        <v>807373.49</v>
      </c>
      <c r="K821" s="498">
        <f t="shared" ref="K821:K828" ca="1" si="335">IF(I821&gt;0,J821*100/I821,0)</f>
        <v>70.615462740199064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IFERROR(__xludf.DUMMYFUNCTION("IMPORTRANGE(""https://docs.google.com/spreadsheets/d/19vJNZY_5yjcGF2XGBMNZRCAIB0Kwfpjp8YEOfu-bneM/edit?usp=sharing"",""งานกองทุน!C77"")"),75)</f>
        <v>75</v>
      </c>
      <c r="J822" s="270">
        <f ca="1">IFERROR(__xludf.DUMMYFUNCTION("IMPORTRANGE(""https://docs.google.com/spreadsheets/d/19vJNZY_5yjcGF2XGBMNZRCAIB0Kwfpjp8YEOfu-bneM/edit?usp=sharing"",""งานกองทุน!E77"")"),56)</f>
        <v>56</v>
      </c>
      <c r="K822" s="498">
        <f t="shared" ca="1" si="335"/>
        <v>74.666666666666671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70">
        <f ca="1">IFERROR(__xludf.DUMMYFUNCTION("IMPORTRANGE(""https://docs.google.com/spreadsheets/d/19vJNZY_5yjcGF2XGBMNZRCAIB0Kwfpjp8YEOfu-bneM/edit?usp=sharing"",""งานกองทุน!K77"")"),406411.97)</f>
        <v>406411.97</v>
      </c>
      <c r="K823" s="498">
        <f t="shared" ca="1" si="335"/>
        <v>19.188735399580093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IFERROR(__xludf.DUMMYFUNCTION("IMPORTRANGE(""https://docs.google.com/spreadsheets/d/19vJNZY_5yjcGF2XGBMNZRCAIB0Kwfpjp8YEOfu-bneM/edit?usp=sharing"",""งานกองทุน!H77"")"),82)</f>
        <v>82</v>
      </c>
      <c r="J824" s="270">
        <f ca="1">IFERROR(__xludf.DUMMYFUNCTION("IMPORTRANGE(""https://docs.google.com/spreadsheets/d/19vJNZY_5yjcGF2XGBMNZRCAIB0Kwfpjp8YEOfu-bneM/edit?usp=sharing"",""งานกองทุน!J77"")"),43)</f>
        <v>43</v>
      </c>
      <c r="K824" s="498">
        <f t="shared" ca="1" si="335"/>
        <v>52.439024390243901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IFERROR(__xludf.DUMMYFUNCTION("IMPORTRANGE(""https://docs.google.com/spreadsheets/d/19vJNZY_5yjcGF2XGBMNZRCAIB0Kwfpjp8YEOfu-bneM/edit?usp=sharing"",""งานกองทุน!N77"")"),0)</f>
        <v>0</v>
      </c>
      <c r="J825" s="270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IFERROR(__xludf.DUMMYFUNCTION("IMPORTRANGE(""https://docs.google.com/spreadsheets/d/19vJNZY_5yjcGF2XGBMNZRCAIB0Kwfpjp8YEOfu-bneM/edit?usp=sharing"",""งานกองทุน!M77"")"),0)</f>
        <v>0</v>
      </c>
      <c r="J826" s="270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IFERROR(__xludf.DUMMYFUNCTION("IMPORTRANGE(""https://docs.google.com/spreadsheets/d/19vJNZY_5yjcGF2XGBMNZRCAIB0Kwfpjp8YEOfu-bneM/edit?usp=sharing"",""งานกองทุน!S77"")"),980000)</f>
        <v>980000</v>
      </c>
      <c r="J827" s="270">
        <f ca="1">IFERROR(__xludf.DUMMYFUNCTION("IMPORTRANGE(""https://docs.google.com/spreadsheets/d/19vJNZY_5yjcGF2XGBMNZRCAIB0Kwfpjp8YEOfu-bneM/edit?usp=sharing"",""งานกองทุน!U77"")"),325000)</f>
        <v>325000</v>
      </c>
      <c r="K827" s="498">
        <f t="shared" ca="1" si="335"/>
        <v>33.163265306122447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IFERROR(__xludf.DUMMYFUNCTION("IMPORTRANGE(""https://docs.google.com/spreadsheets/d/19vJNZY_5yjcGF2XGBMNZRCAIB0Kwfpjp8YEOfu-bneM/edit?usp=sharing"",""งานกองทุน!R77"")"),39)</f>
        <v>39</v>
      </c>
      <c r="J828" s="505">
        <f ca="1">IFERROR(__xludf.DUMMYFUNCTION("IMPORTRANGE(""https://docs.google.com/spreadsheets/d/19vJNZY_5yjcGF2XGBMNZRCAIB0Kwfpjp8YEOfu-bneM/edit?usp=sharing"",""งานกองทุน!T77"")"),14)</f>
        <v>14</v>
      </c>
      <c r="K828" s="506">
        <f t="shared" ca="1" si="335"/>
        <v>35.897435897435898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E8EDB-8A79-4C3A-8C92-D808AED9B54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338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4848119</v>
      </c>
      <c r="N8" s="22">
        <f t="shared" ca="1" si="0"/>
        <v>3621629.65</v>
      </c>
      <c r="O8" s="22">
        <f t="shared" ref="O8:O16" ca="1" si="1">IF(L8&gt;0,N8*100/L8,0)</f>
        <v>77.029759881640246</v>
      </c>
      <c r="P8" s="22">
        <f t="shared" ref="P8:P16" ca="1" si="2">IF(M8&gt;0,N8*100/M8,0)</f>
        <v>74.701748245041017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4848119</v>
      </c>
      <c r="N10" s="30">
        <f t="shared" ca="1" si="3"/>
        <v>3621629.65</v>
      </c>
      <c r="O10" s="30">
        <f t="shared" ca="1" si="1"/>
        <v>77.029759881640246</v>
      </c>
      <c r="P10" s="30">
        <f t="shared" ca="1" si="2"/>
        <v>74.701748245041017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4175119</v>
      </c>
      <c r="N11" s="498">
        <f t="shared" ca="1" si="4"/>
        <v>2948629.65</v>
      </c>
      <c r="O11" s="498">
        <f t="shared" ca="1" si="1"/>
        <v>73.210624545945251</v>
      </c>
      <c r="P11" s="498">
        <f t="shared" ca="1" si="2"/>
        <v>70.623846889154535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4175119</v>
      </c>
      <c r="N13" s="93">
        <f t="shared" ca="1" si="5"/>
        <v>2948629.65</v>
      </c>
      <c r="O13" s="93">
        <f t="shared" ca="1" si="1"/>
        <v>73.210624545945251</v>
      </c>
      <c r="P13" s="93">
        <f t="shared" ca="1" si="2"/>
        <v>70.623846889154535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4055276</v>
      </c>
      <c r="N18" s="22">
        <f t="shared" ca="1" si="8"/>
        <v>3171357.1</v>
      </c>
      <c r="O18" s="22">
        <f t="shared" ref="O18:O26" ca="1" si="9">IF(L18&gt;0,N18*100/L18,0)</f>
        <v>81.1347116920861</v>
      </c>
      <c r="P18" s="22">
        <f t="shared" ref="P18:P26" ca="1" si="10">IF(M18&gt;0,N18*100/M18,0)</f>
        <v>78.203236968334579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4055276</v>
      </c>
      <c r="N20" s="30">
        <f t="shared" ca="1" si="11"/>
        <v>3171357.1</v>
      </c>
      <c r="O20" s="30">
        <f t="shared" ca="1" si="9"/>
        <v>81.1347116920861</v>
      </c>
      <c r="P20" s="30">
        <f t="shared" ca="1" si="10"/>
        <v>78.203236968334579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3382276</v>
      </c>
      <c r="N21" s="498">
        <f t="shared" ca="1" si="12"/>
        <v>2498357.1</v>
      </c>
      <c r="O21" s="498">
        <f t="shared" ca="1" si="9"/>
        <v>77.234816856299787</v>
      </c>
      <c r="P21" s="498">
        <f t="shared" ca="1" si="10"/>
        <v>73.866151076967114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3382276</v>
      </c>
      <c r="N23" s="93">
        <f t="shared" ca="1" si="13"/>
        <v>2498357.1</v>
      </c>
      <c r="O23" s="93">
        <f t="shared" ca="1" si="9"/>
        <v>77.234816856299787</v>
      </c>
      <c r="P23" s="93">
        <f t="shared" ca="1" si="10"/>
        <v>73.866151076967114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450272.55</v>
      </c>
      <c r="O28" s="22">
        <f t="shared" ref="O28:O37" ca="1" si="17">IF(L28&gt;0,N28*100/L28,0)</f>
        <v>56.792145481513998</v>
      </c>
      <c r="P28" s="22">
        <f t="shared" ref="P28:P37" ca="1" si="18">IF(M28&gt;0,N28*100/M28,0)</f>
        <v>56.792145481513998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450272.55</v>
      </c>
      <c r="O30" s="30">
        <f t="shared" ca="1" si="17"/>
        <v>56.792145481513998</v>
      </c>
      <c r="P30" s="30">
        <f t="shared" ca="1" si="18"/>
        <v>56.792145481513998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450272.55</v>
      </c>
      <c r="O31" s="498">
        <f t="shared" ca="1" si="17"/>
        <v>56.792145481513998</v>
      </c>
      <c r="P31" s="498">
        <f t="shared" ca="1" si="18"/>
        <v>56.792145481513998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450272.55</v>
      </c>
      <c r="O33" s="93">
        <f t="shared" ca="1" si="17"/>
        <v>56.792145481513998</v>
      </c>
      <c r="P33" s="93">
        <f t="shared" ca="1" si="18"/>
        <v>56.792145481513998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3908755</v>
      </c>
      <c r="M37" s="858">
        <f t="shared" ca="1" si="24"/>
        <v>4055276</v>
      </c>
      <c r="N37" s="858">
        <f t="shared" ca="1" si="24"/>
        <v>3171357.0999999996</v>
      </c>
      <c r="O37" s="858">
        <f t="shared" ca="1" si="17"/>
        <v>81.134711692086086</v>
      </c>
      <c r="P37" s="858">
        <f t="shared" ca="1" si="18"/>
        <v>78.203236968334565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635901</v>
      </c>
      <c r="N41" s="85">
        <f t="shared" ca="1" si="25"/>
        <v>471328</v>
      </c>
      <c r="O41" s="85">
        <f t="shared" ref="O41:O49" ca="1" si="26">IF(L41&gt;0,N41*100/L41,0)</f>
        <v>76.757267323507861</v>
      </c>
      <c r="P41" s="85">
        <f t="shared" ref="P41:P49" ca="1" si="27">IF(M41&gt;0,N41*100/M41,0)</f>
        <v>74.119713603218116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635901</v>
      </c>
      <c r="N43" s="92">
        <f t="shared" ca="1" si="28"/>
        <v>471328</v>
      </c>
      <c r="O43" s="92">
        <f t="shared" ca="1" si="26"/>
        <v>76.757267323507861</v>
      </c>
      <c r="P43" s="92">
        <f t="shared" ca="1" si="27"/>
        <v>74.119713603218116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635901</v>
      </c>
      <c r="N44" s="498">
        <f t="shared" ca="1" si="29"/>
        <v>471328</v>
      </c>
      <c r="O44" s="498">
        <f t="shared" ca="1" si="26"/>
        <v>76.757267323507861</v>
      </c>
      <c r="P44" s="498">
        <f t="shared" ca="1" si="27"/>
        <v>74.119713603218116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IFERROR(__xludf.DUMMYFUNCTION("IMPORTRANGE(""https://docs.google.com/spreadsheets/d/1MeEWN-I1oV_STSDYn1IFDPWt_1FKiwhDph83XaGc0o0/edit?usp=sharing"",""งบพรบ!R78"")"),635901)</f>
        <v>635901</v>
      </c>
      <c r="N46" s="93">
        <f ca="1">IFERROR(__xludf.DUMMYFUNCTION("IMPORTRANGE(""https://docs.google.com/spreadsheets/d/1MeEWN-I1oV_STSDYn1IFDPWt_1FKiwhDph83XaGc0o0/edit?usp=sharing"",""งบพรบ!T78"")"),471328)</f>
        <v>471328</v>
      </c>
      <c r="O46" s="93">
        <f t="shared" ca="1" si="26"/>
        <v>76.757267323507861</v>
      </c>
      <c r="P46" s="93">
        <f t="shared" ca="1" si="27"/>
        <v>74.119713603218116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1120200</v>
      </c>
      <c r="N53" s="116">
        <f t="shared" ca="1" si="31"/>
        <v>1034511.3</v>
      </c>
      <c r="O53" s="116">
        <f t="shared" ref="O53:O61" ca="1" si="32">IF(L53&gt;0,N53*100/L53,0)</f>
        <v>94.020839770971548</v>
      </c>
      <c r="P53" s="116">
        <f t="shared" ref="P53:P61" ca="1" si="33">IF(M53&gt;0,N53*100/M53,0)</f>
        <v>92.350589180503476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1120200</v>
      </c>
      <c r="N55" s="123">
        <f t="shared" ca="1" si="34"/>
        <v>1034511.3</v>
      </c>
      <c r="O55" s="123">
        <f t="shared" ca="1" si="32"/>
        <v>94.020839770971548</v>
      </c>
      <c r="P55" s="123">
        <f t="shared" ca="1" si="33"/>
        <v>92.350589180503476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770200</v>
      </c>
      <c r="N56" s="498">
        <f t="shared" ca="1" si="35"/>
        <v>684511.3</v>
      </c>
      <c r="O56" s="498">
        <f t="shared" ca="1" si="32"/>
        <v>91.231680661068907</v>
      </c>
      <c r="P56" s="498">
        <f t="shared" ca="1" si="33"/>
        <v>88.87448714619579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IFERROR(__xludf.DUMMYFUNCTION("IMPORTRANGE(""https://docs.google.com/spreadsheets/d/1MeEWN-I1oV_STSDYn1IFDPWt_1FKiwhDph83XaGc0o0/edit?usp=sharing"",""งบพรบ!AB78"")"),770200)</f>
        <v>770200</v>
      </c>
      <c r="N58" s="93">
        <f ca="1">IFERROR(__xludf.DUMMYFUNCTION("IMPORTRANGE(""https://docs.google.com/spreadsheets/d/1MeEWN-I1oV_STSDYn1IFDPWt_1FKiwhDph83XaGc0o0/edit?usp=sharing"",""งบพรบ!AD78"")"),684511.3)</f>
        <v>684511.3</v>
      </c>
      <c r="O58" s="93">
        <f t="shared" ca="1" si="32"/>
        <v>91.231680661068907</v>
      </c>
      <c r="P58" s="93">
        <f t="shared" ca="1" si="33"/>
        <v>88.87448714619579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26440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80.571104387291982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26440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80.571104387291982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26440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80.571104387291982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IFERROR(__xludf.DUMMYFUNCTION("IMPORTRANGE(""https://docs.google.com/spreadsheets/d/1MeEWN-I1oV_STSDYn1IFDPWt_1FKiwhDph83XaGc0o0/edit?usp=sharing"",""งบพรบ!AV78"")"),26440)</f>
        <v>26440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80.571104387291982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248410</v>
      </c>
      <c r="O132" s="155">
        <f t="shared" ref="O132:O140" ca="1" si="70">IF(L132&gt;0,N132*100/L132,0)</f>
        <v>81.899706570835122</v>
      </c>
      <c r="P132" s="155">
        <f t="shared" ref="P132:P140" ca="1" si="71">IF(M132&gt;0,N132*100/M132,0)</f>
        <v>81.899706570835122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248410</v>
      </c>
      <c r="O134" s="93">
        <f t="shared" ca="1" si="70"/>
        <v>81.899706570835122</v>
      </c>
      <c r="P134" s="93">
        <f t="shared" ca="1" si="71"/>
        <v>81.899706570835122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97310</v>
      </c>
      <c r="N135" s="498">
        <f t="shared" ca="1" si="73"/>
        <v>42410</v>
      </c>
      <c r="O135" s="498">
        <f t="shared" ca="1" si="70"/>
        <v>43.582365635597576</v>
      </c>
      <c r="P135" s="498">
        <f t="shared" ca="1" si="71"/>
        <v>43.582365635597576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IFERROR(__xludf.DUMMYFUNCTION("IMPORTRANGE(""https://docs.google.com/spreadsheets/d/1MeEWN-I1oV_STSDYn1IFDPWt_1FKiwhDph83XaGc0o0/edit?usp=sharing"",""งบพรบ!BP78"")"),97310)</f>
        <v>97310</v>
      </c>
      <c r="N137" s="93">
        <f ca="1">IFERROR(__xludf.DUMMYFUNCTION("IMPORTRANGE(""https://docs.google.com/spreadsheets/d/1MeEWN-I1oV_STSDYn1IFDPWt_1FKiwhDph83XaGc0o0/edit?usp=sharing"",""งบพรบ!BR78"")"),42410)</f>
        <v>42410</v>
      </c>
      <c r="O137" s="93">
        <f t="shared" ca="1" si="70"/>
        <v>43.582365635597576</v>
      </c>
      <c r="P137" s="93">
        <f t="shared" ca="1" si="71"/>
        <v>43.582365635597576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691840</v>
      </c>
      <c r="N181" s="155">
        <f t="shared" ca="1" si="92"/>
        <v>475150.97</v>
      </c>
      <c r="O181" s="155">
        <f t="shared" ref="O181:O189" ca="1" si="93">IF(L181&gt;0,N181*100/L181,0)</f>
        <v>70.55998960498961</v>
      </c>
      <c r="P181" s="155">
        <f t="shared" ref="P181:P189" ca="1" si="94">IF(M181&gt;0,N181*100/M181,0)</f>
        <v>68.679314581406103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691840</v>
      </c>
      <c r="N183" s="93">
        <f t="shared" ca="1" si="95"/>
        <v>475150.97</v>
      </c>
      <c r="O183" s="93">
        <f t="shared" ca="1" si="93"/>
        <v>70.55998960498961</v>
      </c>
      <c r="P183" s="93">
        <f t="shared" ca="1" si="94"/>
        <v>68.679314581406103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691840</v>
      </c>
      <c r="N184" s="498">
        <f t="shared" ca="1" si="96"/>
        <v>475150.97</v>
      </c>
      <c r="O184" s="498">
        <f t="shared" ca="1" si="93"/>
        <v>70.55998960498961</v>
      </c>
      <c r="P184" s="498">
        <f t="shared" ca="1" si="94"/>
        <v>68.679314581406103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IFERROR(__xludf.DUMMYFUNCTION("IMPORTRANGE(""https://docs.google.com/spreadsheets/d/1MeEWN-I1oV_STSDYn1IFDPWt_1FKiwhDph83XaGc0o0/edit?usp=sharing"",""งบพรบ!CT78"")"),691840)</f>
        <v>691840</v>
      </c>
      <c r="N186" s="93">
        <f ca="1">IFERROR(__xludf.DUMMYFUNCTION("IMPORTRANGE(""https://docs.google.com/spreadsheets/d/1MeEWN-I1oV_STSDYn1IFDPWt_1FKiwhDph83XaGc0o0/edit?usp=sharing"",""งบพรบ!CV78"")"),475150.97)</f>
        <v>475150.97</v>
      </c>
      <c r="O186" s="93">
        <f t="shared" ca="1" si="93"/>
        <v>70.55998960498961</v>
      </c>
      <c r="P186" s="93">
        <f t="shared" ca="1" si="94"/>
        <v>68.679314581406103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f>860+1060+2030</f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214602.33000000002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119083.33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9980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1</v>
      </c>
      <c r="K236" s="93">
        <f t="shared" si="110"/>
        <v>25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214602.33000000002</v>
      </c>
      <c r="O238" s="155">
        <f ca="1">IF(L238&gt;0,N238*100/L238,0)</f>
        <v>73.168199795431292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69">
        <f>92773.33+9573+1240+4497+11000</f>
        <v>119083.33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69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69">
        <v>9980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1</v>
      </c>
      <c r="K247" s="498">
        <f t="shared" si="112"/>
        <v>25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173700</v>
      </c>
      <c r="N261" s="155">
        <f t="shared" ca="1" si="116"/>
        <v>77323.63</v>
      </c>
      <c r="O261" s="155">
        <f t="shared" ref="O261:O269" ca="1" si="117">IF(L261&gt;0,N261*100/L261,0)</f>
        <v>44.515618883131836</v>
      </c>
      <c r="P261" s="155">
        <f t="shared" ref="P261:P269" ca="1" si="118">IF(M261&gt;0,N261*100/M261,0)</f>
        <v>44.515618883131836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173700</v>
      </c>
      <c r="N263" s="93">
        <f t="shared" ca="1" si="119"/>
        <v>77323.63</v>
      </c>
      <c r="O263" s="93">
        <f t="shared" ca="1" si="117"/>
        <v>44.515618883131836</v>
      </c>
      <c r="P263" s="93">
        <f t="shared" ca="1" si="118"/>
        <v>44.515618883131836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173700</v>
      </c>
      <c r="N264" s="498">
        <f t="shared" ca="1" si="120"/>
        <v>77323.63</v>
      </c>
      <c r="O264" s="498">
        <f t="shared" ca="1" si="117"/>
        <v>44.515618883131836</v>
      </c>
      <c r="P264" s="498">
        <f t="shared" ca="1" si="118"/>
        <v>44.515618883131836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IFERROR(__xludf.DUMMYFUNCTION("IMPORTRANGE(""https://docs.google.com/spreadsheets/d/1MeEWN-I1oV_STSDYn1IFDPWt_1FKiwhDph83XaGc0o0/edit?usp=sharing"",""งบพรบ!DD78"")"),173700)</f>
        <v>173700</v>
      </c>
      <c r="N266" s="93">
        <f ca="1">IFERROR(__xludf.DUMMYFUNCTION("IMPORTRANGE(""https://docs.google.com/spreadsheets/d/1MeEWN-I1oV_STSDYn1IFDPWt_1FKiwhDph83XaGc0o0/edit?usp=sharing"",""งบพรบ!DF78"")"),77323.63)</f>
        <v>77323.63</v>
      </c>
      <c r="O266" s="93">
        <f t="shared" ca="1" si="117"/>
        <v>44.515618883131836</v>
      </c>
      <c r="P266" s="93">
        <f t="shared" ca="1" si="118"/>
        <v>44.515618883131836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55728</v>
      </c>
      <c r="O298" s="155">
        <f t="shared" ref="O298:O306" ca="1" si="136">IF(L298&gt;0,N298*100/L298,0)</f>
        <v>67.631067961165044</v>
      </c>
      <c r="P298" s="155">
        <f t="shared" ref="P298:P306" ca="1" si="137">IF(M298&gt;0,N298*100/M298,0)</f>
        <v>67.631067961165044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55728</v>
      </c>
      <c r="O300" s="93">
        <f t="shared" ca="1" si="136"/>
        <v>67.631067961165044</v>
      </c>
      <c r="P300" s="93">
        <f t="shared" ca="1" si="137"/>
        <v>67.631067961165044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55728</v>
      </c>
      <c r="O301" s="498">
        <f t="shared" ca="1" si="136"/>
        <v>67.631067961165044</v>
      </c>
      <c r="P301" s="498">
        <f t="shared" ca="1" si="137"/>
        <v>67.631067961165044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IFERROR(__xludf.DUMMYFUNCTION("IMPORTRANGE(""https://docs.google.com/spreadsheets/d/1MeEWN-I1oV_STSDYn1IFDPWt_1FKiwhDph83XaGc0o0/edit?usp=sharing"",""งบพรบ!DX78"")"),82400)</f>
        <v>82400</v>
      </c>
      <c r="N303" s="93">
        <f ca="1">IFERROR(__xludf.DUMMYFUNCTION("IMPORTRANGE(""https://docs.google.com/spreadsheets/d/1MeEWN-I1oV_STSDYn1IFDPWt_1FKiwhDph83XaGc0o0/edit?usp=sharing"",""งบพรบ!DZ78"")"),55728)</f>
        <v>55728</v>
      </c>
      <c r="O303" s="93">
        <f t="shared" ca="1" si="136"/>
        <v>67.631067961165044</v>
      </c>
      <c r="P303" s="93">
        <f t="shared" ca="1" si="137"/>
        <v>67.631067961165044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2992</v>
      </c>
      <c r="K327" s="446">
        <f ca="1">IF(I327&gt;0,J327*100/I327,0)</f>
        <v>187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116705.32</v>
      </c>
      <c r="O328" s="155">
        <f t="shared" ref="O328:O336" ca="1" si="150">IF(L328&gt;0,N328*100/L328,0)</f>
        <v>67.072022988505751</v>
      </c>
      <c r="P328" s="155">
        <f t="shared" ref="P328:P336" ca="1" si="151">IF(M328&gt;0,N328*100/M328,0)</f>
        <v>66.121994334277616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116705.32</v>
      </c>
      <c r="O330" s="93">
        <f t="shared" ca="1" si="150"/>
        <v>67.072022988505751</v>
      </c>
      <c r="P330" s="93">
        <f t="shared" ca="1" si="151"/>
        <v>66.121994334277616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176500</v>
      </c>
      <c r="N331" s="498">
        <f t="shared" ca="1" si="153"/>
        <v>116705.32</v>
      </c>
      <c r="O331" s="498">
        <f t="shared" ca="1" si="150"/>
        <v>67.072022988505751</v>
      </c>
      <c r="P331" s="498">
        <f t="shared" ca="1" si="151"/>
        <v>66.121994334277616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IFERROR(__xludf.DUMMYFUNCTION("IMPORTRANGE(""https://docs.google.com/spreadsheets/d/1MeEWN-I1oV_STSDYn1IFDPWt_1FKiwhDph83XaGc0o0/edit?usp=sharing"",""งบพรบ!ER78"")"),176500)</f>
        <v>176500</v>
      </c>
      <c r="N333" s="93">
        <f ca="1">IFERROR(__xludf.DUMMYFUNCTION("IMPORTRANGE(""https://docs.google.com/spreadsheets/d/1MeEWN-I1oV_STSDYn1IFDPWt_1FKiwhDph83XaGc0o0/edit?usp=sharing"",""งบพรบ!ET78"")"),116705.32)</f>
        <v>116705.32</v>
      </c>
      <c r="O333" s="93">
        <f t="shared" ca="1" si="150"/>
        <v>67.072022988505751</v>
      </c>
      <c r="P333" s="93">
        <f t="shared" ca="1" si="151"/>
        <v>66.121994334277616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IFERROR(__xludf.DUMMYFUNCTION("IMPORTRANGE(""https://docs.google.com/spreadsheets/d/1kVcqe37tkHyjCSG3S0O1AXqVkqjo8mSIZil3BcpIysc/edit?usp=sharing"",""ศูนย์!D78"")"),2745)</f>
        <v>2745</v>
      </c>
      <c r="K338" s="498">
        <f ca="1">IF(I338&gt;0,J338*100/I338,0)</f>
        <v>171.5625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IFERROR(__xludf.DUMMYFUNCTION("IMPORTRANGE(""https://docs.google.com/spreadsheets/d/1kVcqe37tkHyjCSG3S0O1AXqVkqjo8mSIZil3BcpIysc/edit?usp=sharing"",""ศูนย์!F78"")"),247)</f>
        <v>247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761990</v>
      </c>
      <c r="N345" s="155">
        <f t="shared" ca="1" si="155"/>
        <v>587901.88</v>
      </c>
      <c r="O345" s="155">
        <f t="shared" ref="O345:O353" ca="1" si="156">IF(L345&gt;0,N345*100/L345,0)</f>
        <v>84.579245853054999</v>
      </c>
      <c r="P345" s="155">
        <f t="shared" ref="P345:P353" ca="1" si="157">IF(M345&gt;0,N345*100/M345,0)</f>
        <v>77.153490203283511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761990</v>
      </c>
      <c r="N347" s="93">
        <f t="shared" ca="1" si="158"/>
        <v>587901.88</v>
      </c>
      <c r="O347" s="93">
        <f t="shared" ca="1" si="156"/>
        <v>84.579245853054999</v>
      </c>
      <c r="P347" s="93">
        <f t="shared" ca="1" si="157"/>
        <v>77.153490203283511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686990</v>
      </c>
      <c r="N348" s="498">
        <f t="shared" ca="1" si="159"/>
        <v>512901.88</v>
      </c>
      <c r="O348" s="498">
        <f t="shared" ca="1" si="156"/>
        <v>82.847708733786689</v>
      </c>
      <c r="P348" s="498">
        <f t="shared" ca="1" si="157"/>
        <v>74.659293439496935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IFERROR(__xludf.DUMMYFUNCTION("IMPORTRANGE(""https://docs.google.com/spreadsheets/d/1MeEWN-I1oV_STSDYn1IFDPWt_1FKiwhDph83XaGc0o0/edit?usp=sharing"",""งบพรบ!FB78"")"),686990)</f>
        <v>686990</v>
      </c>
      <c r="N350" s="93">
        <f ca="1">IFERROR(__xludf.DUMMYFUNCTION("IMPORTRANGE(""https://docs.google.com/spreadsheets/d/1MeEWN-I1oV_STSDYn1IFDPWt_1FKiwhDph83XaGc0o0/edit?usp=sharing"",""งบพรบ!FD78"")"),512901.88)</f>
        <v>512901.88</v>
      </c>
      <c r="O350" s="93">
        <f t="shared" ca="1" si="156"/>
        <v>82.847708733786689</v>
      </c>
      <c r="P350" s="93">
        <f t="shared" ca="1" si="157"/>
        <v>74.659293439496935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146</v>
      </c>
      <c r="K355" s="466">
        <f ca="1">IF(I355&gt;0,J355*100/I355,0)</f>
        <v>58.4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IFERROR(__xludf.DUMMYFUNCTION("IMPORTRANGE(""https://docs.google.com/spreadsheets/d/1XWAQStnk-4SwqDmLtmXYiTMKHgktTP8We1SCoS47DrQ/edit?usp=sharing"",""จัดที่ดิน!W78"")"),256)</f>
        <v>256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IFERROR(__xludf.DUMMYFUNCTION("IMPORTRANGE(""https://docs.google.com/spreadsheets/d/1XWAQStnk-4SwqDmLtmXYiTMKHgktTP8We1SCoS47DrQ/edit?usp=sharing"",""จัดที่ดิน!X78"")"),1692.54)</f>
        <v>1692.54</v>
      </c>
      <c r="K359" s="498">
        <f t="shared" ca="1" si="161"/>
        <v>56.044370860927152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IFERROR(__xludf.DUMMYFUNCTION("IMPORTRANGE(""https://docs.google.com/spreadsheets/d/1XWAQStnk-4SwqDmLtmXYiTMKHgktTP8We1SCoS47DrQ/edit?usp=sharing"",""จัดที่ดิน!Y78"")"),236)</f>
        <v>236</v>
      </c>
      <c r="K360" s="498">
        <f t="shared" ca="1" si="161"/>
        <v>94.4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IFERROR(__xludf.DUMMYFUNCTION("IMPORTRANGE(""https://docs.google.com/spreadsheets/d/1XWAQStnk-4SwqDmLtmXYiTMKHgktTP8We1SCoS47DrQ/edit?usp=sharing"",""จัดที่ดิน!Z78"")"),1627.74)</f>
        <v>1627.74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IFERROR(__xludf.DUMMYFUNCTION("IMPORTRANGE(""https://docs.google.com/spreadsheets/d/1XWAQStnk-4SwqDmLtmXYiTMKHgktTP8We1SCoS47DrQ/edit?usp=sharing"",""จัดที่ดิน!AA78"")"),146)</f>
        <v>146</v>
      </c>
      <c r="K362" s="498">
        <f t="shared" ca="1" si="161"/>
        <v>58.4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IFERROR(__xludf.DUMMYFUNCTION("IMPORTRANGE(""https://docs.google.com/spreadsheets/d/1XWAQStnk-4SwqDmLtmXYiTMKHgktTP8We1SCoS47DrQ/edit?usp=sharing"",""จัดที่ดิน!AB78"")"),1077.02)</f>
        <v>1077.02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428</v>
      </c>
      <c r="K364" s="480">
        <f t="shared" ca="1" si="161"/>
        <v>71.333333333333329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141</v>
      </c>
      <c r="K365" s="492">
        <f t="shared" ca="1" si="161"/>
        <v>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IFERROR(__xludf.DUMMYFUNCTION("IMPORTRANGE(""https://docs.google.com/spreadsheets/d/1XWAQStnk-4SwqDmLtmXYiTMKHgktTP8We1SCoS47DrQ/edit?usp=sharing"",""จัดที่ดิน!E78"")"),158)</f>
        <v>158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IFERROR(__xludf.DUMMYFUNCTION("IMPORTRANGE(""https://docs.google.com/spreadsheets/d/1XWAQStnk-4SwqDmLtmXYiTMKHgktTP8We1SCoS47DrQ/edit?usp=sharing"",""จัดที่ดิน!F78"")"),1075.58)</f>
        <v>1075.58</v>
      </c>
      <c r="K369" s="498">
        <f t="shared" ca="1" si="163"/>
        <v>70.761842105263156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IFERROR(__xludf.DUMMYFUNCTION("IMPORTRANGE(""https://docs.google.com/spreadsheets/d/1XWAQStnk-4SwqDmLtmXYiTMKHgktTP8We1SCoS47DrQ/edit?usp=sharing"",""จัดที่ดิน!G78"")"),145)</f>
        <v>145</v>
      </c>
      <c r="K370" s="498">
        <f t="shared" ca="1" si="163"/>
        <v>96.666666666666671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IFERROR(__xludf.DUMMYFUNCTION("IMPORTRANGE(""https://docs.google.com/spreadsheets/d/1XWAQStnk-4SwqDmLtmXYiTMKHgktTP8We1SCoS47DrQ/edit?usp=sharing"",""จัดที่ดิน!H78"")"),1053.41)</f>
        <v>1053.4100000000001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IFERROR(__xludf.DUMMYFUNCTION("IMPORTRANGE(""https://docs.google.com/spreadsheets/d/1XWAQStnk-4SwqDmLtmXYiTMKHgktTP8We1SCoS47DrQ/edit?usp=sharing"",""จัดที่ดิน!I78"")"),141)</f>
        <v>141</v>
      </c>
      <c r="K372" s="498">
        <f t="shared" ca="1" si="163"/>
        <v>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IFERROR(__xludf.DUMMYFUNCTION("IMPORTRANGE(""https://docs.google.com/spreadsheets/d/1XWAQStnk-4SwqDmLtmXYiTMKHgktTP8We1SCoS47DrQ/edit?usp=sharing"",""จัดที่ดิน!J78"")"),1044.33)</f>
        <v>1044.33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287</v>
      </c>
      <c r="K374" s="492">
        <f t="shared" ca="1" si="163"/>
        <v>63.777777777777779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IFERROR(__xludf.DUMMYFUNCTION("IMPORTRANGE(""https://docs.google.com/spreadsheets/d/1XWAQStnk-4SwqDmLtmXYiTMKHgktTP8We1SCoS47DrQ/edit?usp=sharing"",""จัดที่ดิน!AH78"")"),98)</f>
        <v>98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IFERROR(__xludf.DUMMYFUNCTION("IMPORTRANGE(""https://docs.google.com/spreadsheets/d/1XWAQStnk-4SwqDmLtmXYiTMKHgktTP8We1SCoS47DrQ/edit?usp=sharing"",""จัดที่ดิน!AI78"")"),616.96)</f>
        <v>616.96</v>
      </c>
      <c r="K378" s="498">
        <f t="shared" ca="1" si="164"/>
        <v>41.13066666666667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IFERROR(__xludf.DUMMYFUNCTION("IMPORTRANGE(""https://docs.google.com/spreadsheets/d/1XWAQStnk-4SwqDmLtmXYiTMKHgktTP8We1SCoS47DrQ/edit?usp=sharing"",""จัดที่ดิน!AJ78"")"),373)</f>
        <v>373</v>
      </c>
      <c r="K379" s="498">
        <f t="shared" ca="1" si="164"/>
        <v>82.888888888888886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IFERROR(__xludf.DUMMYFUNCTION("IMPORTRANGE(""https://docs.google.com/spreadsheets/d/1XWAQStnk-4SwqDmLtmXYiTMKHgktTP8We1SCoS47DrQ/edit?usp=sharing"",""จัดที่ดิน!AK78"")"),3359.54999999999)</f>
        <v>3359.5499999999902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IFERROR(__xludf.DUMMYFUNCTION("IMPORTRANGE(""https://docs.google.com/spreadsheets/d/1XWAQStnk-4SwqDmLtmXYiTMKHgktTP8We1SCoS47DrQ/edit?usp=sharing"",""จัดที่ดิน!AL78"")"),287)</f>
        <v>287</v>
      </c>
      <c r="K381" s="498">
        <f t="shared" ca="1" si="164"/>
        <v>63.777777777777779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IFERROR(__xludf.DUMMYFUNCTION("IMPORTRANGE(""https://docs.google.com/spreadsheets/d/1XWAQStnk-4SwqDmLtmXYiTMKHgktTP8We1SCoS47DrQ/edit?usp=sharing"",""จัดที่ดิน!AM78"")"),2817.91)</f>
        <v>2817.91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IFERROR(__xludf.DUMMYFUNCTION("IMPORTRANGE(""https://docs.google.com/spreadsheets/d/1XWAQStnk-4SwqDmLtmXYiTMKHgktTP8We1SCoS47DrQ/edit?usp=sharing"",""จัดที่ดิน!AP78"")"),14)</f>
        <v>14</v>
      </c>
      <c r="K385" s="506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450272.55</v>
      </c>
      <c r="O414" s="553">
        <f ca="1">IF(L414&gt;0,N414*100/L414,0)</f>
        <v>56.792145481513998</v>
      </c>
      <c r="P414" s="553">
        <f ca="1">IF(M414&gt;0,N414*100/M414,0)</f>
        <v>56.792145481513998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182612</v>
      </c>
      <c r="O467" s="195">
        <f t="shared" ref="O467:O472" ca="1" si="207">IF(L467&gt;0,N467*100/L467,0)</f>
        <v>97.568429657571201</v>
      </c>
      <c r="P467" s="195">
        <f t="shared" ref="P467:P472" ca="1" si="208">IF(M467&gt;0,N467*100/M467,0)</f>
        <v>97.568429657571201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182612</v>
      </c>
      <c r="O469" s="93">
        <f t="shared" ca="1" si="207"/>
        <v>97.568429657571201</v>
      </c>
      <c r="P469" s="93">
        <f t="shared" ca="1" si="208"/>
        <v>97.568429657571201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182612</v>
      </c>
      <c r="O470" s="498">
        <f t="shared" ca="1" si="207"/>
        <v>97.568429657571201</v>
      </c>
      <c r="P470" s="498">
        <f t="shared" ca="1" si="208"/>
        <v>97.568429657571201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182612</v>
      </c>
      <c r="O472" s="93">
        <f t="shared" ca="1" si="207"/>
        <v>97.568429657571201</v>
      </c>
      <c r="P472" s="93">
        <f t="shared" ca="1" si="208"/>
        <v>97.568429657571201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4010+2968+88000+40000</f>
        <v>134978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4201+120+360+240+550+240+2840+1480</f>
        <v>10031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26125</v>
      </c>
      <c r="K543" s="687">
        <f t="shared" ca="1" si="234"/>
        <v>87.252020573108013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211615.86</v>
      </c>
      <c r="O544" s="155">
        <f t="shared" ref="O544:O549" ca="1" si="237">IF(L544&gt;0,N544*100/L544,0)</f>
        <v>69.251692710463885</v>
      </c>
      <c r="P544" s="155">
        <f t="shared" ref="P544:P549" ca="1" si="238">IF(M544&gt;0,N544*100/M544,0)</f>
        <v>69.251692710463885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211615.86</v>
      </c>
      <c r="O546" s="93">
        <f t="shared" ca="1" si="237"/>
        <v>69.251692710463885</v>
      </c>
      <c r="P546" s="93">
        <f t="shared" ca="1" si="238"/>
        <v>69.251692710463885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211615.86</v>
      </c>
      <c r="O547" s="498">
        <f t="shared" ca="1" si="237"/>
        <v>69.251692710463885</v>
      </c>
      <c r="P547" s="498">
        <f t="shared" ca="1" si="238"/>
        <v>69.251692710463885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211615.86</v>
      </c>
      <c r="O549" s="93">
        <f t="shared" ca="1" si="237"/>
        <v>69.251692710463885</v>
      </c>
      <c r="P549" s="93">
        <f t="shared" ca="1" si="238"/>
        <v>69.251692710463885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</f>
        <v>26350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12566.67+12566.67+12566.67+12566.67+13000+12133.34+12133.34</f>
        <v>87533.36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4533+3508+17583+432+2240+1820+3380+1220+1920+1220+10760+3300+5667+1651+3800+2720+2256+2600+1480</f>
        <v>72090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26125</v>
      </c>
      <c r="K559" s="676">
        <f t="shared" ref="K559:K561" ca="1" si="246">IF(I559&gt;0,J559*100/I559,0)</f>
        <v>87.252020573108013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26125</v>
      </c>
      <c r="K576" s="412">
        <f t="shared" ref="K576:K577" ca="1" si="251">IF(I576&gt;0,J576*100/I576,0)</f>
        <v>87.252020573108013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3363</v>
      </c>
      <c r="K577" s="412">
        <f t="shared" ca="1" si="251"/>
        <v>89.63219616204691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25782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3314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343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343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28229.690000000002</v>
      </c>
      <c r="O629" s="195">
        <f t="shared" ref="O629:O634" ca="1" si="264">IF(L629&gt;0,N629*100/L629,0)</f>
        <v>12.747946442683284</v>
      </c>
      <c r="P629" s="195">
        <f t="shared" ref="P629:P634" ca="1" si="265">IF(M629&gt;0,N629*100/M629,0)</f>
        <v>12.747946442683284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28229.690000000002</v>
      </c>
      <c r="O631" s="93">
        <f t="shared" ca="1" si="264"/>
        <v>12.747946442683284</v>
      </c>
      <c r="P631" s="93">
        <f t="shared" ca="1" si="265"/>
        <v>12.747946442683284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28229.690000000002</v>
      </c>
      <c r="O632" s="498">
        <f t="shared" ca="1" si="264"/>
        <v>12.747946442683284</v>
      </c>
      <c r="P632" s="498">
        <f t="shared" ca="1" si="265"/>
        <v>12.747946442683284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28229.690000000002</v>
      </c>
      <c r="O634" s="93">
        <f t="shared" ca="1" si="264"/>
        <v>12.747946442683284</v>
      </c>
      <c r="P634" s="93">
        <f t="shared" ca="1" si="265"/>
        <v>12.747946442683284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3780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2350+2260+1600+5800+3380+9059.69</f>
        <v>24449.690000000002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IFERROR(__xludf.DUMMYFUNCTION("IMPORTRANGE(""https://docs.google.com/spreadsheets/d/1XWAQStnk-4SwqDmLtmXYiTMKHgktTP8We1SCoS47DrQ/edit?usp=sharing"",""จัดที่ดิน!AS78"")"),10)</f>
        <v>10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IFERROR(__xludf.DUMMYFUNCTION("IMPORTRANGE(""https://docs.google.com/spreadsheets/d/1XWAQStnk-4SwqDmLtmXYiTMKHgktTP8We1SCoS47DrQ/edit?usp=sharing"",""จัดที่ดิน!AT78"")"),2.92)</f>
        <v>2.92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333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IFERROR(__xludf.DUMMYFUNCTION("IMPORTRANGE(""https://docs.google.com/spreadsheets/d/19vJNZY_5yjcGF2XGBMNZRCAIB0Kwfpjp8YEOfu-bneM/edit?usp=sharing"",""งานกองทุน!F78"")"),1292605.54)</f>
        <v>1292605.54</v>
      </c>
      <c r="K821" s="498">
        <f t="shared" ref="K821:K828" ca="1" si="335">IF(I821&gt;0,J821*100/I821,0)</f>
        <v>45.703338194852179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IFERROR(__xludf.DUMMYFUNCTION("IMPORTRANGE(""https://docs.google.com/spreadsheets/d/19vJNZY_5yjcGF2XGBMNZRCAIB0Kwfpjp8YEOfu-bneM/edit?usp=sharing"",""งานกองทุน!E78"")"),92)</f>
        <v>92</v>
      </c>
      <c r="K822" s="498">
        <f t="shared" ca="1" si="335"/>
        <v>51.685393258426963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IFERROR(__xludf.DUMMYFUNCTION("IMPORTRANGE(""https://docs.google.com/spreadsheets/d/19vJNZY_5yjcGF2XGBMNZRCAIB0Kwfpjp8YEOfu-bneM/edit?usp=sharing"",""งานกองทุน!K78"")"),428931.22)</f>
        <v>428931.22</v>
      </c>
      <c r="K823" s="498">
        <f t="shared" ca="1" si="335"/>
        <v>20.892481118789888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IFERROR(__xludf.DUMMYFUNCTION("IMPORTRANGE(""https://docs.google.com/spreadsheets/d/19vJNZY_5yjcGF2XGBMNZRCAIB0Kwfpjp8YEOfu-bneM/edit?usp=sharing"",""งานกองทุน!J78"")"),71)</f>
        <v>71</v>
      </c>
      <c r="K824" s="498">
        <f t="shared" ca="1" si="335"/>
        <v>76.344086021505376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IFERROR(__xludf.DUMMYFUNCTION("IMPORTRANGE(""https://docs.google.com/spreadsheets/d/19vJNZY_5yjcGF2XGBMNZRCAIB0Kwfpjp8YEOfu-bneM/edit?usp=sharing"",""งานกองทุน!U78"")"),2280000)</f>
        <v>2280000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IFERROR(__xludf.DUMMYFUNCTION("IMPORTRANGE(""https://docs.google.com/spreadsheets/d/19vJNZY_5yjcGF2XGBMNZRCAIB0Kwfpjp8YEOfu-bneM/edit?usp=sharing"",""งานกองทุน!T78"")"),93)</f>
        <v>93</v>
      </c>
      <c r="K828" s="506">
        <f t="shared" ca="1" si="335"/>
        <v>102.1978021978022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A78A2-762E-4106-B49A-E7FB412BF0CB}">
  <sheetPr>
    <outlinePr summaryBelow="0" summaryRight="0"/>
    <pageSetUpPr fitToPage="1"/>
  </sheetPr>
  <dimension ref="A1:Z828"/>
  <sheetViews>
    <sheetView showGridLines="0" view="pageBreakPreview" zoomScale="60" zoomScaleNormal="100" workbookViewId="0">
      <selection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  <c r="Q1" s="894"/>
    </row>
    <row r="2" spans="1:26" ht="19.5">
      <c r="A2" s="829" t="s">
        <v>340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2855800.66</v>
      </c>
      <c r="N8" s="22">
        <f t="shared" ca="1" si="0"/>
        <v>2087482.3</v>
      </c>
      <c r="O8" s="22">
        <f t="shared" ref="O8:O16" ca="1" si="1">IF(L8&gt;0,N8*100/L8,0)</f>
        <v>77.786814995114767</v>
      </c>
      <c r="P8" s="22">
        <f t="shared" ref="P8:P16" ca="1" si="2">IF(M8&gt;0,N8*100/M8,0)</f>
        <v>73.096218837627134</v>
      </c>
      <c r="Q8" s="23"/>
      <c r="R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2855800.66</v>
      </c>
      <c r="N10" s="30">
        <f t="shared" ca="1" si="3"/>
        <v>2087482.3</v>
      </c>
      <c r="O10" s="30">
        <f t="shared" ca="1" si="1"/>
        <v>77.786814995114767</v>
      </c>
      <c r="P10" s="30">
        <f t="shared" ca="1" si="2"/>
        <v>73.096218837627134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2765000.66</v>
      </c>
      <c r="N11" s="498">
        <f t="shared" ca="1" si="4"/>
        <v>1996682.3</v>
      </c>
      <c r="O11" s="498">
        <f t="shared" ca="1" si="1"/>
        <v>77.00890622239946</v>
      </c>
      <c r="P11" s="498">
        <f t="shared" ca="1" si="2"/>
        <v>72.212724173454617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2765000.66</v>
      </c>
      <c r="N13" s="93">
        <f t="shared" ca="1" si="5"/>
        <v>1996682.3</v>
      </c>
      <c r="O13" s="93">
        <f t="shared" ca="1" si="1"/>
        <v>77.00890622239946</v>
      </c>
      <c r="P13" s="93">
        <f t="shared" ca="1" si="2"/>
        <v>72.212724173454617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2123786.66</v>
      </c>
      <c r="N18" s="22">
        <f t="shared" ca="1" si="8"/>
        <v>1528352.3</v>
      </c>
      <c r="O18" s="22">
        <f t="shared" ref="O18:O26" ca="1" si="9">IF(L18&gt;0,N18*100/L18,0)</f>
        <v>78.539355694075454</v>
      </c>
      <c r="P18" s="22">
        <f t="shared" ref="P18:P26" ca="1" si="10">IF(M18&gt;0,N18*100/M18,0)</f>
        <v>71.963551178911729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2123786.66</v>
      </c>
      <c r="N20" s="30">
        <f t="shared" ca="1" si="11"/>
        <v>1528352.3</v>
      </c>
      <c r="O20" s="30">
        <f t="shared" ca="1" si="9"/>
        <v>78.539355694075454</v>
      </c>
      <c r="P20" s="30">
        <f t="shared" ca="1" si="10"/>
        <v>71.963551178911729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2032986.66</v>
      </c>
      <c r="N21" s="498">
        <f t="shared" ca="1" si="12"/>
        <v>1437552.3</v>
      </c>
      <c r="O21" s="498">
        <f t="shared" ca="1" si="9"/>
        <v>77.488979446627539</v>
      </c>
      <c r="P21" s="498">
        <f t="shared" ca="1" si="10"/>
        <v>70.711349379931491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2032986.66</v>
      </c>
      <c r="N23" s="93">
        <f t="shared" ca="1" si="13"/>
        <v>1437552.3</v>
      </c>
      <c r="O23" s="93">
        <f t="shared" ca="1" si="9"/>
        <v>77.488979446627539</v>
      </c>
      <c r="P23" s="93">
        <f t="shared" ca="1" si="10"/>
        <v>70.711349379931491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559130</v>
      </c>
      <c r="O28" s="22">
        <f t="shared" ref="O28:O37" ca="1" si="17">IF(L28&gt;0,N28*100/L28,0)</f>
        <v>75.801492359250787</v>
      </c>
      <c r="P28" s="22">
        <f t="shared" ref="P28:P37" ca="1" si="18">IF(M28&gt;0,N28*100/M28,0)</f>
        <v>76.382418915485218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559130</v>
      </c>
      <c r="O30" s="30">
        <f t="shared" ca="1" si="17"/>
        <v>75.801492359250787</v>
      </c>
      <c r="P30" s="30">
        <f t="shared" ca="1" si="18"/>
        <v>76.382418915485218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559130</v>
      </c>
      <c r="O31" s="498">
        <f t="shared" ca="1" si="17"/>
        <v>75.801492359250787</v>
      </c>
      <c r="P31" s="498">
        <f t="shared" ca="1" si="18"/>
        <v>76.382418915485218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559130</v>
      </c>
      <c r="O33" s="93">
        <f t="shared" ca="1" si="17"/>
        <v>75.801492359250787</v>
      </c>
      <c r="P33" s="93">
        <f t="shared" ca="1" si="18"/>
        <v>76.382418915485218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1945970</v>
      </c>
      <c r="M37" s="858">
        <f t="shared" ca="1" si="24"/>
        <v>2123786.66</v>
      </c>
      <c r="N37" s="858">
        <f t="shared" ca="1" si="24"/>
        <v>1528352.3</v>
      </c>
      <c r="O37" s="858">
        <f t="shared" ca="1" si="17"/>
        <v>78.539355694075454</v>
      </c>
      <c r="P37" s="858">
        <f t="shared" ca="1" si="18"/>
        <v>71.963551178911729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421776.66</v>
      </c>
      <c r="N41" s="85">
        <f t="shared" ca="1" si="25"/>
        <v>360719</v>
      </c>
      <c r="O41" s="85">
        <f t="shared" ref="O41:O49" ca="1" si="26">IF(L41&gt;0,N41*100/L41,0)</f>
        <v>132.05894197327476</v>
      </c>
      <c r="P41" s="85">
        <f t="shared" ref="P41:P49" ca="1" si="27">IF(M41&gt;0,N41*100/M41,0)</f>
        <v>85.523698727188943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421776.66</v>
      </c>
      <c r="N43" s="92">
        <f t="shared" ca="1" si="28"/>
        <v>360719</v>
      </c>
      <c r="O43" s="92">
        <f t="shared" ca="1" si="26"/>
        <v>132.05894197327476</v>
      </c>
      <c r="P43" s="92">
        <f t="shared" ca="1" si="27"/>
        <v>85.523698727188943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421776.66</v>
      </c>
      <c r="N44" s="498">
        <f t="shared" ca="1" si="29"/>
        <v>360719</v>
      </c>
      <c r="O44" s="498">
        <f t="shared" ca="1" si="26"/>
        <v>132.05894197327476</v>
      </c>
      <c r="P44" s="498">
        <f t="shared" ca="1" si="27"/>
        <v>85.523698727188943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IFERROR(__xludf.DUMMYFUNCTION("IMPORTRANGE(""https://docs.google.com/spreadsheets/d/1MeEWN-I1oV_STSDYn1IFDPWt_1FKiwhDph83XaGc0o0/edit?usp=sharing"",""งบพรบ!R79"")"),421776.66)</f>
        <v>421776.66</v>
      </c>
      <c r="N46" s="93">
        <f ca="1">IFERROR(__xludf.DUMMYFUNCTION("IMPORTRANGE(""https://docs.google.com/spreadsheets/d/1MeEWN-I1oV_STSDYn1IFDPWt_1FKiwhDph83XaGc0o0/edit?usp=sharing"",""งบพรบ!T79"")"),360719)</f>
        <v>360719</v>
      </c>
      <c r="O46" s="93">
        <f t="shared" ca="1" si="26"/>
        <v>132.05894197327476</v>
      </c>
      <c r="P46" s="93">
        <f t="shared" ca="1" si="27"/>
        <v>85.523698727188943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559000</v>
      </c>
      <c r="N53" s="116">
        <f t="shared" ca="1" si="31"/>
        <v>370557.38</v>
      </c>
      <c r="O53" s="116">
        <f t="shared" ref="O53:O61" ca="1" si="32">IF(L53&gt;0,N53*100/L53,0)</f>
        <v>66.289334525939182</v>
      </c>
      <c r="P53" s="116">
        <f t="shared" ref="P53:P61" ca="1" si="33">IF(M53&gt;0,N53*100/M53,0)</f>
        <v>66.289334525939182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559000</v>
      </c>
      <c r="N55" s="123">
        <f t="shared" ca="1" si="34"/>
        <v>370557.38</v>
      </c>
      <c r="O55" s="123">
        <f t="shared" ca="1" si="32"/>
        <v>66.289334525939182</v>
      </c>
      <c r="P55" s="123">
        <f t="shared" ca="1" si="33"/>
        <v>66.289334525939182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559000</v>
      </c>
      <c r="N56" s="498">
        <f t="shared" ca="1" si="35"/>
        <v>370557.38</v>
      </c>
      <c r="O56" s="498">
        <f t="shared" ca="1" si="32"/>
        <v>66.289334525939182</v>
      </c>
      <c r="P56" s="498">
        <f t="shared" ca="1" si="33"/>
        <v>66.289334525939182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IFERROR(__xludf.DUMMYFUNCTION("IMPORTRANGE(""https://docs.google.com/spreadsheets/d/1MeEWN-I1oV_STSDYn1IFDPWt_1FKiwhDph83XaGc0o0/edit?usp=sharing"",""งบพรบ!AB79"")"),559000)</f>
        <v>559000</v>
      </c>
      <c r="N58" s="93">
        <f ca="1">IFERROR(__xludf.DUMMYFUNCTION("IMPORTRANGE(""https://docs.google.com/spreadsheets/d/1MeEWN-I1oV_STSDYn1IFDPWt_1FKiwhDph83XaGc0o0/edit?usp=sharing"",""งบพรบ!AD79"")"),370557.38)</f>
        <v>370557.38</v>
      </c>
      <c r="O58" s="93">
        <f t="shared" ca="1" si="32"/>
        <v>66.289334525939182</v>
      </c>
      <c r="P58" s="93">
        <f t="shared" ca="1" si="33"/>
        <v>66.289334525939182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237000</v>
      </c>
      <c r="N88" s="155">
        <f t="shared" ca="1" si="49"/>
        <v>170297.33</v>
      </c>
      <c r="O88" s="155">
        <f t="shared" ref="O88:O96" ca="1" si="50">IF(L88&gt;0,N88*100/L88,0)</f>
        <v>71.855413502109698</v>
      </c>
      <c r="P88" s="155">
        <f t="shared" ref="P88:P96" ca="1" si="51">IF(M88&gt;0,N88*100/M88,0)</f>
        <v>71.855413502109698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237000</v>
      </c>
      <c r="N90" s="93">
        <f t="shared" ca="1" si="52"/>
        <v>170297.33</v>
      </c>
      <c r="O90" s="93">
        <f t="shared" ca="1" si="50"/>
        <v>71.855413502109698</v>
      </c>
      <c r="P90" s="93">
        <f t="shared" ca="1" si="51"/>
        <v>71.855413502109698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237000</v>
      </c>
      <c r="N91" s="498">
        <f t="shared" ca="1" si="53"/>
        <v>170297.33</v>
      </c>
      <c r="O91" s="498">
        <f t="shared" ca="1" si="50"/>
        <v>71.855413502109698</v>
      </c>
      <c r="P91" s="498">
        <f t="shared" ca="1" si="51"/>
        <v>71.855413502109698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IFERROR(__xludf.DUMMYFUNCTION("IMPORTRANGE(""https://docs.google.com/spreadsheets/d/1MeEWN-I1oV_STSDYn1IFDPWt_1FKiwhDph83XaGc0o0/edit?usp=sharing"",""งบพรบ!AV79"")"),237000)</f>
        <v>237000</v>
      </c>
      <c r="N93" s="93">
        <f ca="1">IFERROR(__xludf.DUMMYFUNCTION("IMPORTRANGE(""https://docs.google.com/spreadsheets/d/1MeEWN-I1oV_STSDYn1IFDPWt_1FKiwhDph83XaGc0o0/edit?usp=sharing"",""งบพรบ!AX79"")"),170297.33)</f>
        <v>170297.33</v>
      </c>
      <c r="O93" s="93">
        <f t="shared" ca="1" si="50"/>
        <v>71.855413502109698</v>
      </c>
      <c r="P93" s="93">
        <f t="shared" ca="1" si="51"/>
        <v>71.855413502109698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281000</v>
      </c>
      <c r="N181" s="155">
        <f t="shared" ca="1" si="92"/>
        <v>186316.79</v>
      </c>
      <c r="O181" s="155">
        <f t="shared" ref="O181:O189" ca="1" si="93">IF(L181&gt;0,N181*100/L181,0)</f>
        <v>66.304907473309612</v>
      </c>
      <c r="P181" s="155">
        <f t="shared" ref="P181:P189" ca="1" si="94">IF(M181&gt;0,N181*100/M181,0)</f>
        <v>66.304907473309612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281000</v>
      </c>
      <c r="N183" s="93">
        <f t="shared" ca="1" si="95"/>
        <v>186316.79</v>
      </c>
      <c r="O183" s="93">
        <f t="shared" ca="1" si="93"/>
        <v>66.304907473309612</v>
      </c>
      <c r="P183" s="93">
        <f t="shared" ca="1" si="94"/>
        <v>66.304907473309612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281000</v>
      </c>
      <c r="N184" s="498">
        <f t="shared" ca="1" si="96"/>
        <v>186316.79</v>
      </c>
      <c r="O184" s="498">
        <f t="shared" ca="1" si="93"/>
        <v>66.304907473309612</v>
      </c>
      <c r="P184" s="498">
        <f t="shared" ca="1" si="94"/>
        <v>66.304907473309612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IFERROR(__xludf.DUMMYFUNCTION("IMPORTRANGE(""https://docs.google.com/spreadsheets/d/1MeEWN-I1oV_STSDYn1IFDPWt_1FKiwhDph83XaGc0o0/edit?usp=sharing"",""งบพรบ!CT79"")"),281000)</f>
        <v>281000</v>
      </c>
      <c r="N186" s="93">
        <f ca="1">IFERROR(__xludf.DUMMYFUNCTION("IMPORTRANGE(""https://docs.google.com/spreadsheets/d/1MeEWN-I1oV_STSDYn1IFDPWt_1FKiwhDph83XaGc0o0/edit?usp=sharing"",""งบพรบ!CV79"")"),186316.79)</f>
        <v>186316.79</v>
      </c>
      <c r="O186" s="93">
        <f t="shared" ca="1" si="93"/>
        <v>66.304907473309612</v>
      </c>
      <c r="P186" s="93">
        <f t="shared" ca="1" si="94"/>
        <v>66.304907473309612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5400</v>
      </c>
      <c r="O191" s="155">
        <f ca="1">IF(L191&gt;0,N191*100/L191,0)</f>
        <v>90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89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89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89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89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89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89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89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89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89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21200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21200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21200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IFERROR(__xludf.DUMMYFUNCTION("IMPORTRANGE(""https://docs.google.com/spreadsheets/d/1MeEWN-I1oV_STSDYn1IFDPWt_1FKiwhDph83XaGc0o0/edit?usp=sharing"",""งบพรบ!DD79"")"),21200)</f>
        <v>21200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604</v>
      </c>
      <c r="K327" s="446">
        <f ca="1">IF(I327&gt;0,J327*100/I327,0)</f>
        <v>201.33333333333334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159500</v>
      </c>
      <c r="N328" s="155">
        <f t="shared" ca="1" si="148"/>
        <v>105578</v>
      </c>
      <c r="O328" s="155">
        <f t="shared" ref="O328:O336" ca="1" si="149">IF(L328&gt;0,N328*100/L328,0)</f>
        <v>67.247133757961777</v>
      </c>
      <c r="P328" s="155">
        <f t="shared" ref="P328:P336" ca="1" si="150">IF(M328&gt;0,N328*100/M328,0)</f>
        <v>66.193103448275863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159500</v>
      </c>
      <c r="N330" s="93">
        <f t="shared" ca="1" si="151"/>
        <v>105578</v>
      </c>
      <c r="O330" s="93">
        <f t="shared" ca="1" si="149"/>
        <v>67.247133757961777</v>
      </c>
      <c r="P330" s="93">
        <f t="shared" ca="1" si="150"/>
        <v>66.193103448275863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159500</v>
      </c>
      <c r="N331" s="498">
        <f t="shared" ca="1" si="152"/>
        <v>105578</v>
      </c>
      <c r="O331" s="498">
        <f t="shared" ca="1" si="149"/>
        <v>67.247133757961777</v>
      </c>
      <c r="P331" s="498">
        <f t="shared" ca="1" si="150"/>
        <v>66.193103448275863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IFERROR(__xludf.DUMMYFUNCTION("IMPORTRANGE(""https://docs.google.com/spreadsheets/d/1MeEWN-I1oV_STSDYn1IFDPWt_1FKiwhDph83XaGc0o0/edit?usp=sharing"",""งบพรบ!ER79"")"),159500)</f>
        <v>159500</v>
      </c>
      <c r="N333" s="93">
        <f ca="1">IFERROR(__xludf.DUMMYFUNCTION("IMPORTRANGE(""https://docs.google.com/spreadsheets/d/1MeEWN-I1oV_STSDYn1IFDPWt_1FKiwhDph83XaGc0o0/edit?usp=sharing"",""งบพรบ!ET79"")"),105578)</f>
        <v>105578</v>
      </c>
      <c r="O333" s="93">
        <f t="shared" ca="1" si="149"/>
        <v>67.247133757961777</v>
      </c>
      <c r="P333" s="93">
        <f t="shared" ca="1" si="150"/>
        <v>66.193103448275863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IFERROR(__xludf.DUMMYFUNCTION("IMPORTRANGE(""https://docs.google.com/spreadsheets/d/1kVcqe37tkHyjCSG3S0O1AXqVkqjo8mSIZil3BcpIysc/edit?usp=sharing"",""ศูนย์!D79"")"),369)</f>
        <v>369</v>
      </c>
      <c r="K338" s="498">
        <f ca="1">IF(I338&gt;0,J338*100/I338,0)</f>
        <v>123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396570</v>
      </c>
      <c r="N345" s="155">
        <f t="shared" ca="1" si="154"/>
        <v>287143.8</v>
      </c>
      <c r="O345" s="155">
        <f t="shared" ref="O345:O353" ca="1" si="155">IF(L345&gt;0,N345*100/L345,0)</f>
        <v>72.406838641349566</v>
      </c>
      <c r="P345" s="155">
        <f t="shared" ref="P345:P353" ca="1" si="156">IF(M345&gt;0,N345*100/M345,0)</f>
        <v>72.406838641349566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396570</v>
      </c>
      <c r="N347" s="93">
        <f t="shared" ca="1" si="157"/>
        <v>287143.8</v>
      </c>
      <c r="O347" s="93">
        <f t="shared" ca="1" si="155"/>
        <v>72.406838641349566</v>
      </c>
      <c r="P347" s="93">
        <f t="shared" ca="1" si="156"/>
        <v>72.406838641349566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305770</v>
      </c>
      <c r="N348" s="498">
        <f t="shared" ca="1" si="158"/>
        <v>196343.8</v>
      </c>
      <c r="O348" s="498">
        <f t="shared" ca="1" si="155"/>
        <v>64.212905124766976</v>
      </c>
      <c r="P348" s="498">
        <f t="shared" ca="1" si="156"/>
        <v>64.212905124766976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IFERROR(__xludf.DUMMYFUNCTION("IMPORTRANGE(""https://docs.google.com/spreadsheets/d/1MeEWN-I1oV_STSDYn1IFDPWt_1FKiwhDph83XaGc0o0/edit?usp=sharing"",""งบพรบ!FB79"")"),305770)</f>
        <v>305770</v>
      </c>
      <c r="N350" s="93">
        <f ca="1">IFERROR(__xludf.DUMMYFUNCTION("IMPORTRANGE(""https://docs.google.com/spreadsheets/d/1MeEWN-I1oV_STSDYn1IFDPWt_1FKiwhDph83XaGc0o0/edit?usp=sharing"",""งบพรบ!FD79"")"),196343.8)</f>
        <v>196343.8</v>
      </c>
      <c r="O350" s="93">
        <f t="shared" ca="1" si="155"/>
        <v>64.212905124766976</v>
      </c>
      <c r="P350" s="93">
        <f t="shared" ca="1" si="156"/>
        <v>64.212905124766976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IFERROR(__xludf.DUMMYFUNCTION("IMPORTRANGE(""https://docs.google.com/spreadsheets/d/1XWAQStnk-4SwqDmLtmXYiTMKHgktTP8We1SCoS47DrQ/edit?usp=sharing"",""จัดที่ดิน!AJ79"")"),25)</f>
        <v>25</v>
      </c>
      <c r="K379" s="498">
        <f t="shared" ca="1" si="163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IFERROR(__xludf.DUMMYFUNCTION("IMPORTRANGE(""https://docs.google.com/spreadsheets/d/1XWAQStnk-4SwqDmLtmXYiTMKHgktTP8We1SCoS47DrQ/edit?usp=sharing"",""จัดที่ดิน!AK79"")"),89.6099999999999)</f>
        <v>89.6099999999999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559130</v>
      </c>
      <c r="O414" s="553">
        <f ca="1">IF(L414&gt;0,N414*100/L414,0)</f>
        <v>75.801492359250787</v>
      </c>
      <c r="P414" s="553">
        <f ca="1">IF(M414&gt;0,N414*100/M414,0)</f>
        <v>76.382418915485218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82630</v>
      </c>
      <c r="O419" s="155">
        <f t="shared" ref="O419:O424" ca="1" si="184">IF(L419&gt;0,N419*100/L419,0)</f>
        <v>83.752280559497265</v>
      </c>
      <c r="P419" s="155">
        <f t="shared" ref="P419:P424" ca="1" si="185">IF(M419&gt;0,N419*100/M419,0)</f>
        <v>88.801719505642126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82630</v>
      </c>
      <c r="O421" s="93">
        <f t="shared" ca="1" si="184"/>
        <v>83.752280559497265</v>
      </c>
      <c r="P421" s="93">
        <f t="shared" ca="1" si="185"/>
        <v>88.801719505642126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82630</v>
      </c>
      <c r="O422" s="498">
        <f t="shared" ca="1" si="184"/>
        <v>83.752280559497265</v>
      </c>
      <c r="P422" s="498">
        <f t="shared" ca="1" si="185"/>
        <v>88.801719505642126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82630</v>
      </c>
      <c r="O424" s="93">
        <f t="shared" ca="1" si="184"/>
        <v>83.752280559497265</v>
      </c>
      <c r="P424" s="93">
        <f t="shared" ca="1" si="185"/>
        <v>88.801719505642126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[1]ผลการเบิกจ่ายเงินกองทุน!F48</f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[1]ผลการเบิกจ่ายเงินกองทุน!F47+[1]ผลการเบิกจ่ายเงินกองทุน!F49+[1]ผลการเบิกจ่ายเงินกองทุน!F50+[1]ผลการเบิกจ่ายเงินกองทุน!F51+[1]ผลการเบิกจ่ายเงินกองทุน!F52</f>
        <v>46330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100</v>
      </c>
      <c r="K466" s="570">
        <f t="shared" ca="1" si="204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114023</v>
      </c>
      <c r="O467" s="195">
        <f t="shared" ref="O467:O472" ca="1" si="206">IF(L467&gt;0,N467*100/L467,0)</f>
        <v>99.130608660876518</v>
      </c>
      <c r="P467" s="195">
        <f t="shared" ref="P467:P472" ca="1" si="207">IF(M467&gt;0,N467*100/M467,0)</f>
        <v>99.130608660876518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114023</v>
      </c>
      <c r="O469" s="93">
        <f t="shared" ca="1" si="206"/>
        <v>99.130608660876518</v>
      </c>
      <c r="P469" s="93">
        <f t="shared" ca="1" si="207"/>
        <v>99.130608660876518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114023</v>
      </c>
      <c r="O470" s="498">
        <f t="shared" ca="1" si="206"/>
        <v>99.130608660876518</v>
      </c>
      <c r="P470" s="498">
        <f t="shared" ca="1" si="207"/>
        <v>99.130608660876518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114023</v>
      </c>
      <c r="O472" s="93">
        <f t="shared" ca="1" si="206"/>
        <v>99.130608660876518</v>
      </c>
      <c r="P472" s="93">
        <f t="shared" ca="1" si="207"/>
        <v>99.130608660876518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[1]ผลการเบิกจ่ายเงินกองทุน!F57+[1]ผลการเบิกจ่ายเงินกองทุน!F62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[1]ผลการเบิกจ่ายเงินกองทุน!F60</f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55+[1]ผลการเบิกจ่ายเงินกองทุน!F56+[1]ผลการเบิกจ่ายเงินกองทุน!F58+[1]ผลการเบิกจ่ายเงินกองทุน!F59+[1]ผลการเบิกจ่ายเงินกองทุน!F61</f>
        <v>18230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254797</v>
      </c>
      <c r="O544" s="155">
        <f t="shared" ref="O544:O549" ca="1" si="236">IF(L544&gt;0,N544*100/L544,0)</f>
        <v>82.700521915247194</v>
      </c>
      <c r="P544" s="155">
        <f t="shared" ref="P544:P549" ca="1" si="237">IF(M544&gt;0,N544*100/M544,0)</f>
        <v>82.700521915247194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254797</v>
      </c>
      <c r="O546" s="93">
        <f t="shared" ca="1" si="236"/>
        <v>82.700521915247194</v>
      </c>
      <c r="P546" s="93">
        <f t="shared" ca="1" si="237"/>
        <v>82.700521915247194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254797</v>
      </c>
      <c r="O547" s="498">
        <f t="shared" ca="1" si="236"/>
        <v>82.700521915247194</v>
      </c>
      <c r="P547" s="498">
        <f t="shared" ca="1" si="237"/>
        <v>82.700521915247194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254797</v>
      </c>
      <c r="O549" s="93">
        <f t="shared" ca="1" si="236"/>
        <v>82.700521915247194</v>
      </c>
      <c r="P549" s="93">
        <f t="shared" ca="1" si="237"/>
        <v>82.700521915247194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[1]ผลการเบิกจ่ายเงินกองทุน!F22</f>
        <v>89701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21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+[1]ผลการเบิกจ่ายเงินกองทุน!F32</f>
        <v>165096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1079</v>
      </c>
      <c r="K592" s="676">
        <f t="shared" ref="K592:K594" ca="1" si="253">IF(I592&gt;0,J592*100/I592,0)</f>
        <v>100.01853911753801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1079</v>
      </c>
      <c r="K593" s="412">
        <f t="shared" ca="1" si="253"/>
        <v>100.01853911753801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225</v>
      </c>
      <c r="K594" s="412">
        <f t="shared" ca="1" si="253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961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208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961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208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118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17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95680</v>
      </c>
      <c r="O629" s="195">
        <f t="shared" ref="O629:O634" ca="1" si="263">IF(L629&gt;0,N629*100/L629,0)</f>
        <v>57.168464135273204</v>
      </c>
      <c r="P629" s="195">
        <f t="shared" ref="P629:P634" ca="1" si="264">IF(M629&gt;0,N629*100/M629,0)</f>
        <v>57.168464135273204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95680</v>
      </c>
      <c r="O631" s="93">
        <f t="shared" ca="1" si="263"/>
        <v>57.168464135273204</v>
      </c>
      <c r="P631" s="93">
        <f t="shared" ca="1" si="264"/>
        <v>57.168464135273204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95680</v>
      </c>
      <c r="O632" s="498">
        <f t="shared" ca="1" si="263"/>
        <v>57.168464135273204</v>
      </c>
      <c r="P632" s="498">
        <f t="shared" ca="1" si="264"/>
        <v>57.168464135273204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95680</v>
      </c>
      <c r="O634" s="93">
        <f t="shared" ca="1" si="263"/>
        <v>57.168464135273204</v>
      </c>
      <c r="P634" s="93">
        <f t="shared" ca="1" si="264"/>
        <v>57.168464135273204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[1]ผลการเบิกจ่ายเงินกองทุน!F37</f>
        <v>95680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IFERROR(__xludf.DUMMYFUNCTION("IMPORTRANGE(""https://docs.google.com/spreadsheets/d/1XWAQStnk-4SwqDmLtmXYiTMKHgktTP8We1SCoS47DrQ/edit?usp=sharing"",""จัดที่ดิน!AZ79"")"),5)</f>
        <v>5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[1]ผลการเบิกจ่ายเงินกองทุน!F12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ca="1" si="283">IF(M685&gt;0,N685*100/M685,0)</f>
        <v>2.6680896478121663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1000</v>
      </c>
      <c r="O687" s="93">
        <f t="shared" ca="1" si="282"/>
        <v>2.6680896478121663</v>
      </c>
      <c r="P687" s="93">
        <f t="shared" ca="1" si="283"/>
        <v>2.6680896478121663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1000</v>
      </c>
      <c r="O688" s="498">
        <f t="shared" ca="1" si="282"/>
        <v>2.6680896478121663</v>
      </c>
      <c r="P688" s="498">
        <f t="shared" ca="1" si="283"/>
        <v>2.6680896478121663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1000</v>
      </c>
      <c r="O690" s="93">
        <f ca="1">IF(L690&gt;0,N690*100/L690,0)</f>
        <v>2.6680896478121663</v>
      </c>
      <c r="P690" s="93">
        <f ca="1">IF(M690&gt;0,N690*100/M690,0)</f>
        <v>2.6680896478121663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[1]ผลการเบิกจ่ายเงินกองทุน!F7</f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IFERROR(__xludf.DUMMYFUNCTION("IMPORTRANGE(""https://docs.google.com/spreadsheets/d/19vJNZY_5yjcGF2XGBMNZRCAIB0Kwfpjp8YEOfu-bneM/edit?usp=sharing"",""งานกองทุน!K79"")"),26092.98)</f>
        <v>26092.98</v>
      </c>
      <c r="K823" s="498">
        <f t="shared" ca="1" si="334"/>
        <v>10.691996387345679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IFERROR(__xludf.DUMMYFUNCTION("IMPORTRANGE(""https://docs.google.com/spreadsheets/d/19vJNZY_5yjcGF2XGBMNZRCAIB0Kwfpjp8YEOfu-bneM/edit?usp=sharing"",""งานกองทุน!J79"")"),9)</f>
        <v>9</v>
      </c>
      <c r="K824" s="498">
        <f t="shared" ca="1" si="334"/>
        <v>100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IFERROR(__xludf.DUMMYFUNCTION("IMPORTRANGE(""https://docs.google.com/spreadsheets/d/19vJNZY_5yjcGF2XGBMNZRCAIB0Kwfpjp8YEOfu-bneM/edit?usp=sharing"",""งานกองทุน!P79"")"),49544.59)</f>
        <v>49544.59</v>
      </c>
      <c r="K825" s="498">
        <f t="shared" ca="1" si="334"/>
        <v>54.039851843740038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IFERROR(__xludf.DUMMYFUNCTION("IMPORTRANGE(""https://docs.google.com/spreadsheets/d/19vJNZY_5yjcGF2XGBMNZRCAIB0Kwfpjp8YEOfu-bneM/edit?usp=sharing"",""งานกองทุน!O79"")"),85)</f>
        <v>85</v>
      </c>
      <c r="K826" s="498">
        <f t="shared" ca="1" si="334"/>
        <v>49.418604651162788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E1863-A3FD-4C25-812A-BCFD049E3D8F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343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3122301</v>
      </c>
      <c r="N8" s="22">
        <f t="shared" ca="1" si="0"/>
        <v>2204232.1800000002</v>
      </c>
      <c r="O8" s="22">
        <f t="shared" ref="O8:O16" ca="1" si="1">IF(L8&gt;0,N8*100/L8,0)</f>
        <v>73.237288073646894</v>
      </c>
      <c r="P8" s="22">
        <f t="shared" ref="P8:P16" ca="1" si="2">IF(M8&gt;0,N8*100/M8,0)</f>
        <v>70.596402460877414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3122301</v>
      </c>
      <c r="N10" s="30">
        <f t="shared" ca="1" si="3"/>
        <v>2204232.1800000002</v>
      </c>
      <c r="O10" s="30">
        <f t="shared" ca="1" si="1"/>
        <v>73.237288073646894</v>
      </c>
      <c r="P10" s="30">
        <f t="shared" ca="1" si="2"/>
        <v>70.596402460877414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3046301</v>
      </c>
      <c r="N11" s="498">
        <f t="shared" ca="1" si="4"/>
        <v>2128232.1800000002</v>
      </c>
      <c r="O11" s="498">
        <f t="shared" ca="1" si="1"/>
        <v>72.543980273462338</v>
      </c>
      <c r="P11" s="498">
        <f t="shared" ca="1" si="2"/>
        <v>69.862832989911382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3046301</v>
      </c>
      <c r="N13" s="93">
        <f t="shared" ca="1" si="5"/>
        <v>2128232.1800000002</v>
      </c>
      <c r="O13" s="93">
        <f t="shared" ca="1" si="1"/>
        <v>72.543980273462338</v>
      </c>
      <c r="P13" s="93">
        <f t="shared" ca="1" si="2"/>
        <v>69.862832989911382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2537980</v>
      </c>
      <c r="N18" s="22">
        <f t="shared" ca="1" si="8"/>
        <v>1937756.1800000002</v>
      </c>
      <c r="O18" s="22">
        <f t="shared" ref="O18:O26" ca="1" si="9">IF(L18&gt;0,N18*100/L18,0)</f>
        <v>79.894556426342646</v>
      </c>
      <c r="P18" s="22">
        <f t="shared" ref="P18:P26" ca="1" si="10">IF(M18&gt;0,N18*100/M18,0)</f>
        <v>76.350332941945965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2537980</v>
      </c>
      <c r="N20" s="30">
        <f t="shared" ca="1" si="11"/>
        <v>1937756.1800000002</v>
      </c>
      <c r="O20" s="30">
        <f t="shared" ca="1" si="9"/>
        <v>79.894556426342646</v>
      </c>
      <c r="P20" s="30">
        <f t="shared" ca="1" si="10"/>
        <v>76.350332941945965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2461980</v>
      </c>
      <c r="N21" s="498">
        <f t="shared" ca="1" si="12"/>
        <v>1861756.1800000002</v>
      </c>
      <c r="O21" s="498">
        <f t="shared" ca="1" si="9"/>
        <v>79.244169555357317</v>
      </c>
      <c r="P21" s="498">
        <f t="shared" ca="1" si="10"/>
        <v>75.620280424698834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2461980</v>
      </c>
      <c r="N23" s="93">
        <f t="shared" ca="1" si="13"/>
        <v>1861756.1800000002</v>
      </c>
      <c r="O23" s="93">
        <f t="shared" ca="1" si="9"/>
        <v>79.244169555357317</v>
      </c>
      <c r="P23" s="93">
        <f t="shared" ca="1" si="10"/>
        <v>75.620280424698834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266476</v>
      </c>
      <c r="O28" s="22">
        <f t="shared" ref="O28:O37" ca="1" si="17">IF(L28&gt;0,N28*100/L28,0)</f>
        <v>45.604385260841212</v>
      </c>
      <c r="P28" s="22">
        <f t="shared" ref="P28:P37" ca="1" si="18">IF(M28&gt;0,N28*100/M28,0)</f>
        <v>45.604385260841212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266476</v>
      </c>
      <c r="O30" s="30">
        <f t="shared" ca="1" si="17"/>
        <v>45.604385260841212</v>
      </c>
      <c r="P30" s="30">
        <f t="shared" ca="1" si="18"/>
        <v>45.604385260841212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266476</v>
      </c>
      <c r="O31" s="498">
        <f t="shared" ca="1" si="17"/>
        <v>45.604385260841212</v>
      </c>
      <c r="P31" s="498">
        <f t="shared" ca="1" si="18"/>
        <v>45.604385260841212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266476</v>
      </c>
      <c r="O33" s="93">
        <f t="shared" ca="1" si="17"/>
        <v>45.604385260841212</v>
      </c>
      <c r="P33" s="93">
        <f t="shared" ca="1" si="18"/>
        <v>45.604385260841212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2425392</v>
      </c>
      <c r="M37" s="858">
        <f t="shared" ca="1" si="24"/>
        <v>2537980</v>
      </c>
      <c r="N37" s="858">
        <f t="shared" ca="1" si="24"/>
        <v>1937756.1800000002</v>
      </c>
      <c r="O37" s="858">
        <f t="shared" ca="1" si="17"/>
        <v>79.894556426342646</v>
      </c>
      <c r="P37" s="858">
        <f t="shared" ca="1" si="18"/>
        <v>76.350332941945965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465290</v>
      </c>
      <c r="N41" s="85">
        <f t="shared" ca="1" si="25"/>
        <v>358400</v>
      </c>
      <c r="O41" s="85">
        <f t="shared" ref="O41:O49" ca="1" si="26">IF(L41&gt;0,N41*100/L41,0)</f>
        <v>95.207229799012865</v>
      </c>
      <c r="P41" s="85">
        <f t="shared" ref="P41:P49" ca="1" si="27">IF(M41&gt;0,N41*100/M41,0)</f>
        <v>77.027230329471948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465290</v>
      </c>
      <c r="N43" s="92">
        <f t="shared" ca="1" si="28"/>
        <v>358400</v>
      </c>
      <c r="O43" s="92">
        <f t="shared" ca="1" si="26"/>
        <v>95.207229799012865</v>
      </c>
      <c r="P43" s="92">
        <f t="shared" ca="1" si="27"/>
        <v>77.027230329471948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465290</v>
      </c>
      <c r="N44" s="498">
        <f t="shared" ca="1" si="29"/>
        <v>358400</v>
      </c>
      <c r="O44" s="498">
        <f t="shared" ca="1" si="26"/>
        <v>95.207229799012865</v>
      </c>
      <c r="P44" s="498">
        <f t="shared" ca="1" si="27"/>
        <v>77.027230329471948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IFERROR(__xludf.DUMMYFUNCTION("IMPORTRANGE(""https://docs.google.com/spreadsheets/d/1MeEWN-I1oV_STSDYn1IFDPWt_1FKiwhDph83XaGc0o0/edit?usp=sharing"",""งบพรบ!R80"")"),465290)</f>
        <v>465290</v>
      </c>
      <c r="N46" s="93">
        <f ca="1">IFERROR(__xludf.DUMMYFUNCTION("IMPORTRANGE(""https://docs.google.com/spreadsheets/d/1MeEWN-I1oV_STSDYn1IFDPWt_1FKiwhDph83XaGc0o0/edit?usp=sharing"",""งบพรบ!T80"")"),358400)</f>
        <v>358400</v>
      </c>
      <c r="O46" s="93">
        <f t="shared" ca="1" si="26"/>
        <v>95.207229799012865</v>
      </c>
      <c r="P46" s="93">
        <f t="shared" ca="1" si="27"/>
        <v>77.027230329471948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572600</v>
      </c>
      <c r="N53" s="116">
        <f t="shared" ca="1" si="31"/>
        <v>449830.68</v>
      </c>
      <c r="O53" s="116">
        <f t="shared" ref="O53:O61" ca="1" si="32">IF(L53&gt;0,N53*100/L53,0)</f>
        <v>78.559322389102334</v>
      </c>
      <c r="P53" s="116">
        <f t="shared" ref="P53:P61" ca="1" si="33">IF(M53&gt;0,N53*100/M53,0)</f>
        <v>78.559322389102334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572600</v>
      </c>
      <c r="N55" s="123">
        <f t="shared" ca="1" si="34"/>
        <v>449830.68</v>
      </c>
      <c r="O55" s="123">
        <f t="shared" ca="1" si="32"/>
        <v>78.559322389102334</v>
      </c>
      <c r="P55" s="123">
        <f t="shared" ca="1" si="33"/>
        <v>78.559322389102334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572600</v>
      </c>
      <c r="N56" s="498">
        <f t="shared" ca="1" si="35"/>
        <v>449830.68</v>
      </c>
      <c r="O56" s="498">
        <f t="shared" ca="1" si="32"/>
        <v>78.559322389102334</v>
      </c>
      <c r="P56" s="498">
        <f t="shared" ca="1" si="33"/>
        <v>78.559322389102334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IFERROR(__xludf.DUMMYFUNCTION("IMPORTRANGE(""https://docs.google.com/spreadsheets/d/1MeEWN-I1oV_STSDYn1IFDPWt_1FKiwhDph83XaGc0o0/edit?usp=sharing"",""งบพรบ!AB80"")"),572600)</f>
        <v>572600</v>
      </c>
      <c r="N58" s="93">
        <f ca="1">IFERROR(__xludf.DUMMYFUNCTION("IMPORTRANGE(""https://docs.google.com/spreadsheets/d/1MeEWN-I1oV_STSDYn1IFDPWt_1FKiwhDph83XaGc0o0/edit?usp=sharing"",""งบพรบ!AD80"")"),449830.68)</f>
        <v>449830.68</v>
      </c>
      <c r="O58" s="93">
        <f t="shared" ca="1" si="32"/>
        <v>78.559322389102334</v>
      </c>
      <c r="P58" s="93">
        <f t="shared" ca="1" si="33"/>
        <v>78.559322389102334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228840</v>
      </c>
      <c r="N88" s="155">
        <f t="shared" ca="1" si="49"/>
        <v>167813.28</v>
      </c>
      <c r="O88" s="155">
        <f t="shared" ref="O88:O96" ca="1" si="50">IF(L88&gt;0,N88*100/L88,0)</f>
        <v>73.332144729942314</v>
      </c>
      <c r="P88" s="155">
        <f t="shared" ref="P88:P96" ca="1" si="51">IF(M88&gt;0,N88*100/M88,0)</f>
        <v>73.332144729942314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228840</v>
      </c>
      <c r="N90" s="93">
        <f t="shared" ca="1" si="52"/>
        <v>167813.28</v>
      </c>
      <c r="O90" s="93">
        <f t="shared" ca="1" si="50"/>
        <v>73.332144729942314</v>
      </c>
      <c r="P90" s="93">
        <f t="shared" ca="1" si="51"/>
        <v>73.332144729942314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228840</v>
      </c>
      <c r="N91" s="498">
        <f t="shared" ca="1" si="53"/>
        <v>167813.28</v>
      </c>
      <c r="O91" s="498">
        <f t="shared" ca="1" si="50"/>
        <v>73.332144729942314</v>
      </c>
      <c r="P91" s="498">
        <f t="shared" ca="1" si="51"/>
        <v>73.332144729942314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IFERROR(__xludf.DUMMYFUNCTION("IMPORTRANGE(""https://docs.google.com/spreadsheets/d/1MeEWN-I1oV_STSDYn1IFDPWt_1FKiwhDph83XaGc0o0/edit?usp=sharing"",""งบพรบ!AV80"")"),228840)</f>
        <v>228840</v>
      </c>
      <c r="N93" s="93">
        <f ca="1">IFERROR(__xludf.DUMMYFUNCTION("IMPORTRANGE(""https://docs.google.com/spreadsheets/d/1MeEWN-I1oV_STSDYn1IFDPWt_1FKiwhDph83XaGc0o0/edit?usp=sharing"",""งบพรบ!AX80"")"),167813.28)</f>
        <v>167813.28</v>
      </c>
      <c r="O93" s="93">
        <f t="shared" ca="1" si="50"/>
        <v>73.332144729942314</v>
      </c>
      <c r="P93" s="93">
        <f t="shared" ca="1" si="51"/>
        <v>73.332144729942314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208400</v>
      </c>
      <c r="N181" s="155">
        <f t="shared" ca="1" si="92"/>
        <v>165765.79</v>
      </c>
      <c r="O181" s="155">
        <f t="shared" ref="O181:O189" ca="1" si="93">IF(L181&gt;0,N181*100/L181,0)</f>
        <v>79.542125719769672</v>
      </c>
      <c r="P181" s="155">
        <f t="shared" ref="P181:P189" ca="1" si="94">IF(M181&gt;0,N181*100/M181,0)</f>
        <v>79.542125719769672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208400</v>
      </c>
      <c r="N183" s="93">
        <f t="shared" ca="1" si="95"/>
        <v>165765.79</v>
      </c>
      <c r="O183" s="93">
        <f t="shared" ca="1" si="93"/>
        <v>79.542125719769672</v>
      </c>
      <c r="P183" s="93">
        <f t="shared" ca="1" si="94"/>
        <v>79.542125719769672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208400</v>
      </c>
      <c r="N184" s="498">
        <f t="shared" ca="1" si="96"/>
        <v>165765.79</v>
      </c>
      <c r="O184" s="498">
        <f t="shared" ca="1" si="93"/>
        <v>79.542125719769672</v>
      </c>
      <c r="P184" s="498">
        <f t="shared" ca="1" si="94"/>
        <v>79.542125719769672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IFERROR(__xludf.DUMMYFUNCTION("IMPORTRANGE(""https://docs.google.com/spreadsheets/d/1MeEWN-I1oV_STSDYn1IFDPWt_1FKiwhDph83XaGc0o0/edit?usp=sharing"",""งบพรบ!CT80"")"),208400)</f>
        <v>208400</v>
      </c>
      <c r="N186" s="93">
        <f ca="1">IFERROR(__xludf.DUMMYFUNCTION("IMPORTRANGE(""https://docs.google.com/spreadsheets/d/1MeEWN-I1oV_STSDYn1IFDPWt_1FKiwhDph83XaGc0o0/edit?usp=sharing"",""งบพรบ!CV80"")"),165765.79)</f>
        <v>165765.79</v>
      </c>
      <c r="O186" s="93">
        <f t="shared" ca="1" si="93"/>
        <v>79.542125719769672</v>
      </c>
      <c r="P186" s="93">
        <f t="shared" ca="1" si="94"/>
        <v>79.542125719769672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IFERROR(__xludf.DUMMYFUNCTION("IMPORTRANGE(""https://docs.google.com/spreadsheets/d/1MeEWN-I1oV_STSDYn1IFDPWt_1FKiwhDph83XaGc0o0/edit?usp=sharing"",""งบพรบ!DD80"")"),25000)</f>
        <v>25000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467</v>
      </c>
      <c r="K327" s="446">
        <f ca="1">IF(I327&gt;0,J327*100/I327,0)</f>
        <v>155.66666666666666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69914</v>
      </c>
      <c r="O328" s="155">
        <f t="shared" ref="O328:O336" ca="1" si="150">IF(L328&gt;0,N328*100/L328,0)</f>
        <v>44.531210191082799</v>
      </c>
      <c r="P328" s="155">
        <f t="shared" ref="P328:P336" ca="1" si="151">IF(M328&gt;0,N328*100/M328,0)</f>
        <v>43.833228840125393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69914</v>
      </c>
      <c r="O330" s="93">
        <f t="shared" ca="1" si="150"/>
        <v>44.531210191082799</v>
      </c>
      <c r="P330" s="93">
        <f t="shared" ca="1" si="151"/>
        <v>43.833228840125393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159500</v>
      </c>
      <c r="N331" s="498">
        <f t="shared" ca="1" si="153"/>
        <v>69914</v>
      </c>
      <c r="O331" s="498">
        <f t="shared" ca="1" si="150"/>
        <v>44.531210191082799</v>
      </c>
      <c r="P331" s="498">
        <f t="shared" ca="1" si="151"/>
        <v>43.833228840125393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IFERROR(__xludf.DUMMYFUNCTION("IMPORTRANGE(""https://docs.google.com/spreadsheets/d/1MeEWN-I1oV_STSDYn1IFDPWt_1FKiwhDph83XaGc0o0/edit?usp=sharing"",""งบพรบ!ER80"")"),159500)</f>
        <v>159500</v>
      </c>
      <c r="N333" s="93">
        <f ca="1">IFERROR(__xludf.DUMMYFUNCTION("IMPORTRANGE(""https://docs.google.com/spreadsheets/d/1MeEWN-I1oV_STSDYn1IFDPWt_1FKiwhDph83XaGc0o0/edit?usp=sharing"",""งบพรบ!ET80"")"),69914)</f>
        <v>69914</v>
      </c>
      <c r="O333" s="93">
        <f t="shared" ca="1" si="150"/>
        <v>44.531210191082799</v>
      </c>
      <c r="P333" s="93">
        <f t="shared" ca="1" si="151"/>
        <v>43.833228840125393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IFERROR(__xludf.DUMMYFUNCTION("IMPORTRANGE(""https://docs.google.com/spreadsheets/d/1kVcqe37tkHyjCSG3S0O1AXqVkqjo8mSIZil3BcpIysc/edit?usp=sharing"",""ศูนย์!D80"")"),388)</f>
        <v>388</v>
      </c>
      <c r="K338" s="498">
        <f ca="1">IF(I338&gt;0,J338*100/I338,0)</f>
        <v>129.33333333333334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836060</v>
      </c>
      <c r="N345" s="155">
        <f t="shared" ca="1" si="155"/>
        <v>683742.43</v>
      </c>
      <c r="O345" s="155">
        <f t="shared" ref="O345:O353" ca="1" si="156">IF(L345&gt;0,N345*100/L345,0)</f>
        <v>81.781502523742319</v>
      </c>
      <c r="P345" s="155">
        <f t="shared" ref="P345:P353" ca="1" si="157">IF(M345&gt;0,N345*100/M345,0)</f>
        <v>81.781502523742319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836060</v>
      </c>
      <c r="N347" s="93">
        <f t="shared" ca="1" si="158"/>
        <v>683742.43</v>
      </c>
      <c r="O347" s="93">
        <f t="shared" ca="1" si="156"/>
        <v>81.781502523742319</v>
      </c>
      <c r="P347" s="93">
        <f t="shared" ca="1" si="157"/>
        <v>81.781502523742319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760060</v>
      </c>
      <c r="N348" s="498">
        <f t="shared" ca="1" si="159"/>
        <v>607742.43000000005</v>
      </c>
      <c r="O348" s="498">
        <f t="shared" ca="1" si="156"/>
        <v>79.95979659500567</v>
      </c>
      <c r="P348" s="498">
        <f t="shared" ca="1" si="157"/>
        <v>79.95979659500567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IFERROR(__xludf.DUMMYFUNCTION("IMPORTRANGE(""https://docs.google.com/spreadsheets/d/1MeEWN-I1oV_STSDYn1IFDPWt_1FKiwhDph83XaGc0o0/edit?usp=sharing"",""งบพรบ!FB80"")"),760060)</f>
        <v>760060</v>
      </c>
      <c r="N350" s="93">
        <f ca="1">IFERROR(__xludf.DUMMYFUNCTION("IMPORTRANGE(""https://docs.google.com/spreadsheets/d/1MeEWN-I1oV_STSDYn1IFDPWt_1FKiwhDph83XaGc0o0/edit?usp=sharing"",""งบพรบ!FD80"")"),607742.43)</f>
        <v>607742.43000000005</v>
      </c>
      <c r="O350" s="93">
        <f t="shared" ca="1" si="156"/>
        <v>79.95979659500567</v>
      </c>
      <c r="P350" s="93">
        <f t="shared" ca="1" si="157"/>
        <v>79.95979659500567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IFERROR(__xludf.DUMMYFUNCTION("IMPORTRANGE(""https://docs.google.com/spreadsheets/d/1XWAQStnk-4SwqDmLtmXYiTMKHgktTP8We1SCoS47DrQ/edit?usp=sharing"",""จัดที่ดิน!W80"")"),71)</f>
        <v>71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IFERROR(__xludf.DUMMYFUNCTION("IMPORTRANGE(""https://docs.google.com/spreadsheets/d/1XWAQStnk-4SwqDmLtmXYiTMKHgktTP8We1SCoS47DrQ/edit?usp=sharing"",""จัดที่ดิน!X80"")"),324.58)</f>
        <v>324.58</v>
      </c>
      <c r="K359" s="498">
        <f t="shared" ca="1" si="161"/>
        <v>81.144999999999996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IFERROR(__xludf.DUMMYFUNCTION("IMPORTRANGE(""https://docs.google.com/spreadsheets/d/1XWAQStnk-4SwqDmLtmXYiTMKHgktTP8We1SCoS47DrQ/edit?usp=sharing"",""จัดที่ดิน!Y80"")"),71)</f>
        <v>71</v>
      </c>
      <c r="K360" s="498">
        <f t="shared" ca="1" si="161"/>
        <v>84.523809523809518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IFERROR(__xludf.DUMMYFUNCTION("IMPORTRANGE(""https://docs.google.com/spreadsheets/d/1XWAQStnk-4SwqDmLtmXYiTMKHgktTP8We1SCoS47DrQ/edit?usp=sharing"",""จัดที่ดิน!Z80"")"),324.58)</f>
        <v>324.58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97</v>
      </c>
      <c r="K364" s="480">
        <f t="shared" ca="1" si="161"/>
        <v>72.388059701492537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57</v>
      </c>
      <c r="K374" s="492">
        <f t="shared" ca="1" si="163"/>
        <v>54.807692307692307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IFERROR(__xludf.DUMMYFUNCTION("IMPORTRANGE(""https://docs.google.com/spreadsheets/d/1XWAQStnk-4SwqDmLtmXYiTMKHgktTP8We1SCoS47DrQ/edit?usp=sharing"",""จัดที่ดิน!AH80"")"),30)</f>
        <v>30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IFERROR(__xludf.DUMMYFUNCTION("IMPORTRANGE(""https://docs.google.com/spreadsheets/d/1XWAQStnk-4SwqDmLtmXYiTMKHgktTP8We1SCoS47DrQ/edit?usp=sharing"",""จัดที่ดิน!AI80"")"),120.73)</f>
        <v>120.73</v>
      </c>
      <c r="K378" s="498">
        <f t="shared" ca="1" si="164"/>
        <v>60.365000000000002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IFERROR(__xludf.DUMMYFUNCTION("IMPORTRANGE(""https://docs.google.com/spreadsheets/d/1XWAQStnk-4SwqDmLtmXYiTMKHgktTP8We1SCoS47DrQ/edit?usp=sharing"",""จัดที่ดิน!AJ80"")"),71)</f>
        <v>71</v>
      </c>
      <c r="K379" s="498">
        <f t="shared" ca="1" si="164"/>
        <v>68.269230769230774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IFERROR(__xludf.DUMMYFUNCTION("IMPORTRANGE(""https://docs.google.com/spreadsheets/d/1XWAQStnk-4SwqDmLtmXYiTMKHgktTP8We1SCoS47DrQ/edit?usp=sharing"",""จัดที่ดิน!AK80"")"),333.95)</f>
        <v>333.95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IFERROR(__xludf.DUMMYFUNCTION("IMPORTRANGE(""https://docs.google.com/spreadsheets/d/1XWAQStnk-4SwqDmLtmXYiTMKHgktTP8We1SCoS47DrQ/edit?usp=sharing"",""จัดที่ดิน!AL80"")"),57)</f>
        <v>57</v>
      </c>
      <c r="K381" s="498">
        <f t="shared" ca="1" si="164"/>
        <v>54.807692307692307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IFERROR(__xludf.DUMMYFUNCTION("IMPORTRANGE(""https://docs.google.com/spreadsheets/d/1XWAQStnk-4SwqDmLtmXYiTMKHgktTP8We1SCoS47DrQ/edit?usp=sharing"",""จัดที่ดิน!AM80"")"),286.1)</f>
        <v>286.10000000000002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266476</v>
      </c>
      <c r="O414" s="553">
        <f ca="1">IF(L414&gt;0,N414*100/L414,0)</f>
        <v>45.604385260841212</v>
      </c>
      <c r="P414" s="553">
        <f ca="1">IF(M414&gt;0,N414*100/M414,0)</f>
        <v>45.604385260841212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63820</v>
      </c>
      <c r="O444" s="195">
        <f t="shared" ref="O444:O449" ca="1" si="198">IF(L444&gt;0,N444*100/L444,0)</f>
        <v>92.27877385772122</v>
      </c>
      <c r="P444" s="195">
        <f t="shared" ref="P444:P449" ca="1" si="199">IF(M444&gt;0,N444*100/M444,0)</f>
        <v>92.27877385772122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63820</v>
      </c>
      <c r="O446" s="93">
        <f t="shared" ca="1" si="198"/>
        <v>92.27877385772122</v>
      </c>
      <c r="P446" s="93">
        <f t="shared" ca="1" si="199"/>
        <v>92.27877385772122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63820</v>
      </c>
      <c r="O447" s="498">
        <f t="shared" ca="1" si="198"/>
        <v>92.27877385772122</v>
      </c>
      <c r="P447" s="498">
        <f t="shared" ca="1" si="199"/>
        <v>92.27877385772122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63820</v>
      </c>
      <c r="O449" s="93">
        <f t="shared" ca="1" si="198"/>
        <v>92.27877385772122</v>
      </c>
      <c r="P449" s="93">
        <f t="shared" ca="1" si="199"/>
        <v>92.27877385772122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20620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IFERROR(__xludf.DUMMYFUNCTION("IMPORTRANGE(""https://docs.google.com/spreadsheets/d/19vJNZY_5yjcGF2XGBMNZRCAIB0Kwfpjp8YEOfu-bneM/edit?usp=sharing"",""งานกองทุน!F80"")"),148827.8)</f>
        <v>148827.79999999999</v>
      </c>
      <c r="K821" s="498">
        <f t="shared" ref="K821:K828" ca="1" si="335">IF(I821&gt;0,J821*100/I821,0)</f>
        <v>31.448570504730917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IFERROR(__xludf.DUMMYFUNCTION("IMPORTRANGE(""https://docs.google.com/spreadsheets/d/19vJNZY_5yjcGF2XGBMNZRCAIB0Kwfpjp8YEOfu-bneM/edit?usp=sharing"",""งานกองทุน!E80"")"),14)</f>
        <v>14</v>
      </c>
      <c r="K822" s="498">
        <f t="shared" ca="1" si="335"/>
        <v>45.161290322580648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IFERROR(__xludf.DUMMYFUNCTION("IMPORTRANGE(""https://docs.google.com/spreadsheets/d/19vJNZY_5yjcGF2XGBMNZRCAIB0Kwfpjp8YEOfu-bneM/edit?usp=sharing"",""งานกองทุน!K80"")"),417937.27)</f>
        <v>417937.27</v>
      </c>
      <c r="K823" s="498">
        <f t="shared" ca="1" si="335"/>
        <v>22.200905150955986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IFERROR(__xludf.DUMMYFUNCTION("IMPORTRANGE(""https://docs.google.com/spreadsheets/d/19vJNZY_5yjcGF2XGBMNZRCAIB0Kwfpjp8YEOfu-bneM/edit?usp=sharing"",""งานกองทุน!J80"")"),108)</f>
        <v>108</v>
      </c>
      <c r="K824" s="498">
        <f t="shared" ca="1" si="335"/>
        <v>82.44274809160305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IFERROR(__xludf.DUMMYFUNCTION("IMPORTRANGE(""https://docs.google.com/spreadsheets/d/19vJNZY_5yjcGF2XGBMNZRCAIB0Kwfpjp8YEOfu-bneM/edit?usp=sharing"",""งานกองทุน!P80"")"),4909.51)</f>
        <v>4909.51</v>
      </c>
      <c r="K825" s="498">
        <f t="shared" ca="1" si="335"/>
        <v>18.434246814518325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IFERROR(__xludf.DUMMYFUNCTION("IMPORTRANGE(""https://docs.google.com/spreadsheets/d/19vJNZY_5yjcGF2XGBMNZRCAIB0Kwfpjp8YEOfu-bneM/edit?usp=sharing"",""งานกองทุน!O80"")"),9)</f>
        <v>9</v>
      </c>
      <c r="K826" s="498">
        <f t="shared" ca="1" si="335"/>
        <v>10.843373493975903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IFERROR(__xludf.DUMMYFUNCTION("IMPORTRANGE(""https://docs.google.com/spreadsheets/d/19vJNZY_5yjcGF2XGBMNZRCAIB0Kwfpjp8YEOfu-bneM/edit?usp=sharing"",""งานกองทุน!T80"")"),4)</f>
        <v>4</v>
      </c>
      <c r="K828" s="506">
        <f t="shared" ca="1" si="335"/>
        <v>57.142857142857146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AFB9C-C20D-44C4-9F54-995C058969E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344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6497349</v>
      </c>
      <c r="N8" s="22">
        <f t="shared" ca="1" si="0"/>
        <v>5490036.46</v>
      </c>
      <c r="O8" s="22">
        <f t="shared" ref="O8:O16" ca="1" si="1">IF(L8&gt;0,N8*100/L8,0)</f>
        <v>70.637630461626074</v>
      </c>
      <c r="P8" s="22">
        <f t="shared" ref="P8:P16" ca="1" si="2">IF(M8&gt;0,N8*100/M8,0)</f>
        <v>84.49656098202513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6497349</v>
      </c>
      <c r="N10" s="30">
        <f t="shared" ca="1" si="3"/>
        <v>5490036.46</v>
      </c>
      <c r="O10" s="30">
        <f t="shared" ca="1" si="1"/>
        <v>70.637630461626074</v>
      </c>
      <c r="P10" s="30">
        <f t="shared" ca="1" si="2"/>
        <v>84.49656098202513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3079799</v>
      </c>
      <c r="N11" s="498">
        <f t="shared" ca="1" si="4"/>
        <v>2072486.46</v>
      </c>
      <c r="O11" s="498">
        <f t="shared" ca="1" si="1"/>
        <v>68.486750494776629</v>
      </c>
      <c r="P11" s="498">
        <f t="shared" ca="1" si="2"/>
        <v>67.292912946591642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3079799</v>
      </c>
      <c r="N13" s="93">
        <f t="shared" ca="1" si="5"/>
        <v>2072486.46</v>
      </c>
      <c r="O13" s="93">
        <f t="shared" ca="1" si="1"/>
        <v>68.486750494776629</v>
      </c>
      <c r="P13" s="93">
        <f t="shared" ca="1" si="2"/>
        <v>67.292912946591642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3417550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3417550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5762603</v>
      </c>
      <c r="N18" s="22">
        <f t="shared" ca="1" si="8"/>
        <v>4939425.46</v>
      </c>
      <c r="O18" s="22">
        <f t="shared" ref="O18:O26" ca="1" si="9">IF(L18&gt;0,N18*100/L18,0)</f>
        <v>70.188544380305871</v>
      </c>
      <c r="P18" s="22">
        <f t="shared" ref="P18:P26" ca="1" si="10">IF(M18&gt;0,N18*100/M18,0)</f>
        <v>85.715178713508465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5762603</v>
      </c>
      <c r="N20" s="30">
        <f t="shared" ca="1" si="11"/>
        <v>4939425.46</v>
      </c>
      <c r="O20" s="30">
        <f t="shared" ca="1" si="9"/>
        <v>70.188544380305871</v>
      </c>
      <c r="P20" s="30">
        <f t="shared" ca="1" si="10"/>
        <v>85.715178713508465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2345053</v>
      </c>
      <c r="N21" s="498">
        <f t="shared" ca="1" si="12"/>
        <v>1521875.46</v>
      </c>
      <c r="O21" s="498">
        <f t="shared" ca="1" si="9"/>
        <v>66.417796014344276</v>
      </c>
      <c r="P21" s="498">
        <f t="shared" ca="1" si="10"/>
        <v>64.897273537101299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2345053</v>
      </c>
      <c r="N23" s="93">
        <f t="shared" ca="1" si="13"/>
        <v>1521875.46</v>
      </c>
      <c r="O23" s="93">
        <f t="shared" ca="1" si="9"/>
        <v>66.417796014344276</v>
      </c>
      <c r="P23" s="93">
        <f t="shared" ca="1" si="10"/>
        <v>64.897273537101299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3417550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3417550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7037367</v>
      </c>
      <c r="M37" s="858">
        <f t="shared" ca="1" si="24"/>
        <v>5762603</v>
      </c>
      <c r="N37" s="858">
        <f t="shared" ca="1" si="24"/>
        <v>4939425.4600000009</v>
      </c>
      <c r="O37" s="858">
        <f t="shared" ca="1" si="17"/>
        <v>70.188544380305885</v>
      </c>
      <c r="P37" s="858">
        <f t="shared" ca="1" si="18"/>
        <v>85.715178713508479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214598</v>
      </c>
      <c r="N41" s="85">
        <f t="shared" ca="1" si="25"/>
        <v>185624.5</v>
      </c>
      <c r="O41" s="85">
        <f t="shared" ref="O41:O49" ca="1" si="26">IF(L41&gt;0,N41*100/L41,0)</f>
        <v>95.760722650405995</v>
      </c>
      <c r="P41" s="85">
        <f t="shared" ref="P41:P49" ca="1" si="27">IF(M41&gt;0,N41*100/M41,0)</f>
        <v>86.498709214438165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214598</v>
      </c>
      <c r="N43" s="92">
        <f t="shared" ca="1" si="28"/>
        <v>185624.5</v>
      </c>
      <c r="O43" s="92">
        <f t="shared" ca="1" si="26"/>
        <v>95.760722650405995</v>
      </c>
      <c r="P43" s="92">
        <f t="shared" ca="1" si="27"/>
        <v>86.498709214438165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214598</v>
      </c>
      <c r="N44" s="498">
        <f t="shared" ca="1" si="29"/>
        <v>185624.5</v>
      </c>
      <c r="O44" s="498">
        <f t="shared" ca="1" si="26"/>
        <v>95.760722650405995</v>
      </c>
      <c r="P44" s="498">
        <f t="shared" ca="1" si="27"/>
        <v>86.498709214438165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IFERROR(__xludf.DUMMYFUNCTION("IMPORTRANGE(""https://docs.google.com/spreadsheets/d/1MeEWN-I1oV_STSDYn1IFDPWt_1FKiwhDph83XaGc0o0/edit?usp=sharing"",""งบพรบ!R81"")"),214598)</f>
        <v>214598</v>
      </c>
      <c r="N46" s="93">
        <f ca="1">IFERROR(__xludf.DUMMYFUNCTION("IMPORTRANGE(""https://docs.google.com/spreadsheets/d/1MeEWN-I1oV_STSDYn1IFDPWt_1FKiwhDph83XaGc0o0/edit?usp=sharing"",""งบพรบ!T81"")"),185624.5)</f>
        <v>185624.5</v>
      </c>
      <c r="O46" s="93">
        <f t="shared" ca="1" si="26"/>
        <v>95.760722650405995</v>
      </c>
      <c r="P46" s="93">
        <f t="shared" ca="1" si="27"/>
        <v>86.498709214438165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4261250</v>
      </c>
      <c r="N53" s="116">
        <f t="shared" ca="1" si="31"/>
        <v>3992816.95</v>
      </c>
      <c r="O53" s="116">
        <f t="shared" ref="O53:O61" ca="1" si="32">IF(L53&gt;0,N53*100/L53,0)</f>
        <v>71.434241882100366</v>
      </c>
      <c r="P53" s="116">
        <f t="shared" ref="P53:P61" ca="1" si="33">IF(M53&gt;0,N53*100/M53,0)</f>
        <v>93.700603109416249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4261250</v>
      </c>
      <c r="N55" s="123">
        <f t="shared" ca="1" si="34"/>
        <v>3992816.95</v>
      </c>
      <c r="O55" s="123">
        <f t="shared" ca="1" si="32"/>
        <v>71.434241882100366</v>
      </c>
      <c r="P55" s="123">
        <f t="shared" ca="1" si="33"/>
        <v>93.700603109416249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919500</v>
      </c>
      <c r="N56" s="498">
        <f t="shared" ca="1" si="35"/>
        <v>651066.94999999995</v>
      </c>
      <c r="O56" s="498">
        <f t="shared" ca="1" si="32"/>
        <v>70.806628602501348</v>
      </c>
      <c r="P56" s="498">
        <f t="shared" ca="1" si="33"/>
        <v>70.806628602501348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IFERROR(__xludf.DUMMYFUNCTION("IMPORTRANGE(""https://docs.google.com/spreadsheets/d/1MeEWN-I1oV_STSDYn1IFDPWt_1FKiwhDph83XaGc0o0/edit?usp=sharing"",""งบพรบ!AB81"")"),919500)</f>
        <v>919500</v>
      </c>
      <c r="N58" s="93">
        <f ca="1">IFERROR(__xludf.DUMMYFUNCTION("IMPORTRANGE(""https://docs.google.com/spreadsheets/d/1MeEWN-I1oV_STSDYn1IFDPWt_1FKiwhDph83XaGc0o0/edit?usp=sharing"",""งบพรบ!AD81"")"),651066.95)</f>
        <v>651066.94999999995</v>
      </c>
      <c r="O58" s="93">
        <f t="shared" ca="1" si="32"/>
        <v>70.806628602501348</v>
      </c>
      <c r="P58" s="93">
        <f t="shared" ca="1" si="33"/>
        <v>70.806628602501348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3341750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IFERROR(__xludf.DUMMYFUNCTION("IMPORTRANGE(""https://docs.google.com/spreadsheets/d/1MeEWN-I1oV_STSDYn1IFDPWt_1FKiwhDph83XaGc0o0/edit?usp=sharing"",""งบพรบ!AC81"")"),3341750)</f>
        <v>3341750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333500</v>
      </c>
      <c r="N88" s="155">
        <f t="shared" ca="1" si="49"/>
        <v>204174.78</v>
      </c>
      <c r="O88" s="155">
        <f t="shared" ref="O88:O96" ca="1" si="50">IF(L88&gt;0,N88*100/L88,0)</f>
        <v>61.221823088455771</v>
      </c>
      <c r="P88" s="155">
        <f t="shared" ref="P88:P96" ca="1" si="51">IF(M88&gt;0,N88*100/M88,0)</f>
        <v>61.221823088455771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333500</v>
      </c>
      <c r="N90" s="93">
        <f t="shared" ca="1" si="52"/>
        <v>204174.78</v>
      </c>
      <c r="O90" s="93">
        <f t="shared" ca="1" si="50"/>
        <v>61.221823088455771</v>
      </c>
      <c r="P90" s="93">
        <f t="shared" ca="1" si="51"/>
        <v>61.221823088455771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333500</v>
      </c>
      <c r="N91" s="498">
        <f t="shared" ca="1" si="53"/>
        <v>204174.78</v>
      </c>
      <c r="O91" s="498">
        <f t="shared" ca="1" si="50"/>
        <v>61.221823088455771</v>
      </c>
      <c r="P91" s="498">
        <f t="shared" ca="1" si="51"/>
        <v>61.221823088455771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IFERROR(__xludf.DUMMYFUNCTION("IMPORTRANGE(""https://docs.google.com/spreadsheets/d/1MeEWN-I1oV_STSDYn1IFDPWt_1FKiwhDph83XaGc0o0/edit?usp=sharing"",""งบพรบ!AV81"")"),333500)</f>
        <v>333500</v>
      </c>
      <c r="N93" s="93">
        <f ca="1">IFERROR(__xludf.DUMMYFUNCTION("IMPORTRANGE(""https://docs.google.com/spreadsheets/d/1MeEWN-I1oV_STSDYn1IFDPWt_1FKiwhDph83XaGc0o0/edit?usp=sharing"",""งบพรบ!AX81"")"),204174.78)</f>
        <v>204174.78</v>
      </c>
      <c r="O93" s="93">
        <f t="shared" ca="1" si="50"/>
        <v>61.221823088455771</v>
      </c>
      <c r="P93" s="93">
        <f t="shared" ca="1" si="51"/>
        <v>61.221823088455771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63440</v>
      </c>
      <c r="N181" s="155">
        <f t="shared" ca="1" si="92"/>
        <v>29006</v>
      </c>
      <c r="O181" s="155">
        <f t="shared" ref="O181:O189" ca="1" si="93">IF(L181&gt;0,N181*100/L181,0)</f>
        <v>64.457777777777778</v>
      </c>
      <c r="P181" s="155">
        <f t="shared" ref="P181:P189" ca="1" si="94">IF(M181&gt;0,N181*100/M181,0)</f>
        <v>45.721941992433798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63440</v>
      </c>
      <c r="N183" s="93">
        <f t="shared" ca="1" si="95"/>
        <v>29006</v>
      </c>
      <c r="O183" s="93">
        <f t="shared" ca="1" si="93"/>
        <v>64.457777777777778</v>
      </c>
      <c r="P183" s="93">
        <f t="shared" ca="1" si="94"/>
        <v>45.721941992433798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63440</v>
      </c>
      <c r="N184" s="498">
        <f t="shared" ca="1" si="96"/>
        <v>29006</v>
      </c>
      <c r="O184" s="498">
        <f t="shared" ca="1" si="93"/>
        <v>64.457777777777778</v>
      </c>
      <c r="P184" s="498">
        <f t="shared" ca="1" si="94"/>
        <v>45.721941992433798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IFERROR(__xludf.DUMMYFUNCTION("IMPORTRANGE(""https://docs.google.com/spreadsheets/d/1MeEWN-I1oV_STSDYn1IFDPWt_1FKiwhDph83XaGc0o0/edit?usp=sharing"",""งบพรบ!CT81"")"),63440)</f>
        <v>63440</v>
      </c>
      <c r="N186" s="93">
        <f ca="1">IFERROR(__xludf.DUMMYFUNCTION("IMPORTRANGE(""https://docs.google.com/spreadsheets/d/1MeEWN-I1oV_STSDYn1IFDPWt_1FKiwhDph83XaGc0o0/edit?usp=sharing"",""งบพรบ!CV81"")"),29006)</f>
        <v>29006</v>
      </c>
      <c r="O186" s="93">
        <f t="shared" ca="1" si="93"/>
        <v>64.457777777777778</v>
      </c>
      <c r="P186" s="93">
        <f t="shared" ca="1" si="94"/>
        <v>45.721941992433798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IFERROR(__xludf.DUMMYFUNCTION("IMPORTRANGE(""https://docs.google.com/spreadsheets/d/1MeEWN-I1oV_STSDYn1IFDPWt_1FKiwhDph83XaGc0o0/edit?usp=sharing"",""งบพรบ!DD81"")"),26900)</f>
        <v>26900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1101</v>
      </c>
      <c r="K327" s="446">
        <f ca="1">IF(I327&gt;0,J327*100/I327,0)</f>
        <v>137.625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83305.33</v>
      </c>
      <c r="O328" s="155">
        <f t="shared" ref="O328:O336" ca="1" si="150">IF(L328&gt;0,N328*100/L328,0)</f>
        <v>51.107564417177912</v>
      </c>
      <c r="P328" s="155">
        <f t="shared" ref="P328:P336" ca="1" si="151">IF(M328&gt;0,N328*100/M328,0)</f>
        <v>50.335546827794559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83305.33</v>
      </c>
      <c r="O330" s="93">
        <f t="shared" ca="1" si="150"/>
        <v>51.107564417177912</v>
      </c>
      <c r="P330" s="93">
        <f t="shared" ca="1" si="151"/>
        <v>50.335546827794559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165500</v>
      </c>
      <c r="N331" s="498">
        <f t="shared" ca="1" si="153"/>
        <v>83305.33</v>
      </c>
      <c r="O331" s="498">
        <f t="shared" ca="1" si="150"/>
        <v>51.107564417177912</v>
      </c>
      <c r="P331" s="498">
        <f t="shared" ca="1" si="151"/>
        <v>50.335546827794559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IFERROR(__xludf.DUMMYFUNCTION("IMPORTRANGE(""https://docs.google.com/spreadsheets/d/1MeEWN-I1oV_STSDYn1IFDPWt_1FKiwhDph83XaGc0o0/edit?usp=sharing"",""งบพรบ!ER81"")"),165500)</f>
        <v>165500</v>
      </c>
      <c r="N333" s="93">
        <f ca="1">IFERROR(__xludf.DUMMYFUNCTION("IMPORTRANGE(""https://docs.google.com/spreadsheets/d/1MeEWN-I1oV_STSDYn1IFDPWt_1FKiwhDph83XaGc0o0/edit?usp=sharing"",""งบพรบ!ET81"")"),83305.33)</f>
        <v>83305.33</v>
      </c>
      <c r="O333" s="93">
        <f t="shared" ca="1" si="150"/>
        <v>51.107564417177912</v>
      </c>
      <c r="P333" s="93">
        <f t="shared" ca="1" si="151"/>
        <v>50.335546827794559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IFERROR(__xludf.DUMMYFUNCTION("IMPORTRANGE(""https://docs.google.com/spreadsheets/d/1kVcqe37tkHyjCSG3S0O1AXqVkqjo8mSIZil3BcpIysc/edit?usp=sharing"",""ศูนย์!D81"")"),1022)</f>
        <v>1022</v>
      </c>
      <c r="K338" s="498">
        <f ca="1">IF(I338&gt;0,J338*100/I338,0)</f>
        <v>127.75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656360</v>
      </c>
      <c r="N345" s="155">
        <f t="shared" ca="1" si="155"/>
        <v>404687.9</v>
      </c>
      <c r="O345" s="155">
        <f t="shared" ref="O345:O353" ca="1" si="156">IF(L345&gt;0,N345*100/L345,0)</f>
        <v>61.171760686861361</v>
      </c>
      <c r="P345" s="155">
        <f t="shared" ref="P345:P353" ca="1" si="157">IF(M345&gt;0,N345*100/M345,0)</f>
        <v>61.656392833201295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656360</v>
      </c>
      <c r="N347" s="93">
        <f t="shared" ca="1" si="158"/>
        <v>404687.9</v>
      </c>
      <c r="O347" s="93">
        <f t="shared" ca="1" si="156"/>
        <v>61.171760686861361</v>
      </c>
      <c r="P347" s="93">
        <f t="shared" ca="1" si="157"/>
        <v>61.656392833201295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580560</v>
      </c>
      <c r="N348" s="498">
        <f t="shared" ca="1" si="159"/>
        <v>328887.90000000002</v>
      </c>
      <c r="O348" s="498">
        <f t="shared" ca="1" si="156"/>
        <v>56.166387731402423</v>
      </c>
      <c r="P348" s="498">
        <f t="shared" ca="1" si="157"/>
        <v>56.65011368334023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IFERROR(__xludf.DUMMYFUNCTION("IMPORTRANGE(""https://docs.google.com/spreadsheets/d/1MeEWN-I1oV_STSDYn1IFDPWt_1FKiwhDph83XaGc0o0/edit?usp=sharing"",""งบพรบ!FB81"")"),580560)</f>
        <v>580560</v>
      </c>
      <c r="N350" s="93">
        <f ca="1">IFERROR(__xludf.DUMMYFUNCTION("IMPORTRANGE(""https://docs.google.com/spreadsheets/d/1MeEWN-I1oV_STSDYn1IFDPWt_1FKiwhDph83XaGc0o0/edit?usp=sharing"",""งบพรบ!FD81"")"),328887.9)</f>
        <v>328887.90000000002</v>
      </c>
      <c r="O350" s="93">
        <f t="shared" ca="1" si="156"/>
        <v>56.166387731402423</v>
      </c>
      <c r="P350" s="93">
        <f t="shared" ca="1" si="157"/>
        <v>56.65011368334023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IFERROR(__xludf.DUMMYFUNCTION("IMPORTRANGE(""https://docs.google.com/spreadsheets/d/1XWAQStnk-4SwqDmLtmXYiTMKHgktTP8We1SCoS47DrQ/edit?usp=sharing"",""จัดที่ดิน!W81"")"),9)</f>
        <v>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IFERROR(__xludf.DUMMYFUNCTION("IMPORTRANGE(""https://docs.google.com/spreadsheets/d/1XWAQStnk-4SwqDmLtmXYiTMKHgktTP8We1SCoS47DrQ/edit?usp=sharing"",""จัดที่ดิน!Z81"")"),64.05)</f>
        <v>64.05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IFERROR(__xludf.DUMMYFUNCTION("IMPORTRANGE(""https://docs.google.com/spreadsheets/d/1XWAQStnk-4SwqDmLtmXYiTMKHgktTP8We1SCoS47DrQ/edit?usp=sharing"",""จัดที่ดิน!AB81"")"),64.05)</f>
        <v>64.05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37</v>
      </c>
      <c r="K364" s="480">
        <f t="shared" ca="1" si="161"/>
        <v>28.46153846153846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35</v>
      </c>
      <c r="K374" s="492">
        <f t="shared" ca="1" si="163"/>
        <v>35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IFERROR(__xludf.DUMMYFUNCTION("IMPORTRANGE(""https://docs.google.com/spreadsheets/d/1XWAQStnk-4SwqDmLtmXYiTMKHgktTP8We1SCoS47DrQ/edit?usp=sharing"",""จัดที่ดิน!AH81"")"),7)</f>
        <v>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IFERROR(__xludf.DUMMYFUNCTION("IMPORTRANGE(""https://docs.google.com/spreadsheets/d/1XWAQStnk-4SwqDmLtmXYiTMKHgktTP8We1SCoS47DrQ/edit?usp=sharing"",""จัดที่ดิน!AI81"")"),60.01)</f>
        <v>60.01</v>
      </c>
      <c r="K378" s="498">
        <f t="shared" ca="1" si="164"/>
        <v>13.335555555555555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IFERROR(__xludf.DUMMYFUNCTION("IMPORTRANGE(""https://docs.google.com/spreadsheets/d/1XWAQStnk-4SwqDmLtmXYiTMKHgktTP8We1SCoS47DrQ/edit?usp=sharing"",""จัดที่ดิน!AJ81"")"),35)</f>
        <v>35</v>
      </c>
      <c r="K379" s="498">
        <f t="shared" ca="1" si="164"/>
        <v>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IFERROR(__xludf.DUMMYFUNCTION("IMPORTRANGE(""https://docs.google.com/spreadsheets/d/1XWAQStnk-4SwqDmLtmXYiTMKHgktTP8We1SCoS47DrQ/edit?usp=sharing"",""จัดที่ดิน!AK81"")"),347)</f>
        <v>347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IFERROR(__xludf.DUMMYFUNCTION("IMPORTRANGE(""https://docs.google.com/spreadsheets/d/1XWAQStnk-4SwqDmLtmXYiTMKHgktTP8We1SCoS47DrQ/edit?usp=sharing"",""จัดที่ดิน!AL81"")"),35)</f>
        <v>35</v>
      </c>
      <c r="K381" s="498">
        <f t="shared" ca="1" si="164"/>
        <v>35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IFERROR(__xludf.DUMMYFUNCTION("IMPORTRANGE(""https://docs.google.com/spreadsheets/d/1XWAQStnk-4SwqDmLtmXYiTMKHgktTP8We1SCoS47DrQ/edit?usp=sharing"",""จัดที่ดิน!AM81"")"),347)</f>
        <v>347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16</v>
      </c>
      <c r="K592" s="676">
        <f t="shared" ref="K592:K594" ca="1" si="254">IF(I592&gt;0,J592*100/I592,0)</f>
        <v>7.3566600763253476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342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IFERROR(__xludf.DUMMYFUNCTION("IMPORTRANGE(""https://docs.google.com/spreadsheets/d/19vJNZY_5yjcGF2XGBMNZRCAIB0Kwfpjp8YEOfu-bneM/edit?usp=sharing"",""งานกองทุน!F81"")"),814134.9)</f>
        <v>814134.9</v>
      </c>
      <c r="K821" s="498">
        <f t="shared" ref="K821:K828" ca="1" si="335">IF(I821&gt;0,J821*100/I821,0)</f>
        <v>65.664776915238292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IFERROR(__xludf.DUMMYFUNCTION("IMPORTRANGE(""https://docs.google.com/spreadsheets/d/19vJNZY_5yjcGF2XGBMNZRCAIB0Kwfpjp8YEOfu-bneM/edit?usp=sharing"",""งานกองทุน!E81"")"),66)</f>
        <v>66</v>
      </c>
      <c r="K822" s="498">
        <f t="shared" ca="1" si="335"/>
        <v>70.967741935483872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IFERROR(__xludf.DUMMYFUNCTION("IMPORTRANGE(""https://docs.google.com/spreadsheets/d/19vJNZY_5yjcGF2XGBMNZRCAIB0Kwfpjp8YEOfu-bneM/edit?usp=sharing"",""งานกองทุน!K81"")"),56789.39)</f>
        <v>56789.39</v>
      </c>
      <c r="K823" s="498">
        <f t="shared" ca="1" si="335"/>
        <v>21.577240664162126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IFERROR(__xludf.DUMMYFUNCTION("IMPORTRANGE(""https://docs.google.com/spreadsheets/d/19vJNZY_5yjcGF2XGBMNZRCAIB0Kwfpjp8YEOfu-bneM/edit?usp=sharing"",""งานกองทุน!P81"")"),16459.6)</f>
        <v>16459.599999999999</v>
      </c>
      <c r="K825" s="498">
        <f t="shared" ca="1" si="335"/>
        <v>56.049013772183478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IFERROR(__xludf.DUMMYFUNCTION("IMPORTRANGE(""https://docs.google.com/spreadsheets/d/19vJNZY_5yjcGF2XGBMNZRCAIB0Kwfpjp8YEOfu-bneM/edit?usp=sharing"",""งานกองทุน!O81"")"),33)</f>
        <v>33</v>
      </c>
      <c r="K826" s="498">
        <f t="shared" ca="1" si="335"/>
        <v>64.705882352941174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D8F1-2E3B-40BF-A64B-351FDBA2E57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9" t="s">
        <v>0</v>
      </c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</row>
    <row r="2" spans="1:26" ht="19.5">
      <c r="A2" s="829" t="s">
        <v>345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</row>
    <row r="3" spans="1:26" ht="19.5">
      <c r="A3" s="829" t="s">
        <v>341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7" t="s">
        <v>2</v>
      </c>
      <c r="B5" s="830"/>
      <c r="C5" s="830"/>
      <c r="D5" s="830"/>
      <c r="E5" s="830"/>
      <c r="F5" s="830"/>
      <c r="G5" s="838"/>
      <c r="H5" s="831" t="s">
        <v>3</v>
      </c>
      <c r="I5" s="833" t="s">
        <v>4</v>
      </c>
      <c r="J5" s="834"/>
      <c r="K5" s="832"/>
      <c r="L5" s="835" t="s">
        <v>5</v>
      </c>
      <c r="M5" s="832"/>
      <c r="N5" s="836" t="s">
        <v>6</v>
      </c>
      <c r="O5" s="834"/>
      <c r="P5" s="832"/>
    </row>
    <row r="6" spans="1:26" ht="19.5">
      <c r="A6" s="839"/>
      <c r="B6" s="834"/>
      <c r="C6" s="834"/>
      <c r="D6" s="834"/>
      <c r="E6" s="834"/>
      <c r="F6" s="834"/>
      <c r="G6" s="832"/>
      <c r="H6" s="83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40" t="s">
        <v>15</v>
      </c>
      <c r="B7" s="834"/>
      <c r="C7" s="834"/>
      <c r="D7" s="834"/>
      <c r="E7" s="834"/>
      <c r="F7" s="834"/>
      <c r="G7" s="83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4735858</v>
      </c>
      <c r="N8" s="22">
        <f t="shared" ca="1" si="0"/>
        <v>3410398.9699999997</v>
      </c>
      <c r="O8" s="22">
        <f t="shared" ref="O8:O16" ca="1" si="1">IF(L8&gt;0,N8*100/L8,0)</f>
        <v>72.978777215652528</v>
      </c>
      <c r="P8" s="22">
        <f t="shared" ref="P8:P16" ca="1" si="2">IF(M8&gt;0,N8*100/M8,0)</f>
        <v>72.012272538576966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4735858</v>
      </c>
      <c r="N10" s="30">
        <f t="shared" ca="1" si="3"/>
        <v>3410398.9699999997</v>
      </c>
      <c r="O10" s="30">
        <f t="shared" ca="1" si="1"/>
        <v>72.978777215652528</v>
      </c>
      <c r="P10" s="30">
        <f t="shared" ca="1" si="2"/>
        <v>72.012272538576966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4381858</v>
      </c>
      <c r="N11" s="498">
        <f t="shared" ca="1" si="4"/>
        <v>3056398.9699999997</v>
      </c>
      <c r="O11" s="498">
        <f t="shared" ca="1" si="1"/>
        <v>70.764096215494845</v>
      </c>
      <c r="P11" s="498">
        <f t="shared" ca="1" si="2"/>
        <v>69.75120987489781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4381858</v>
      </c>
      <c r="N13" s="93">
        <f t="shared" ca="1" si="5"/>
        <v>3056398.9699999997</v>
      </c>
      <c r="O13" s="93">
        <f t="shared" ca="1" si="1"/>
        <v>70.764096215494845</v>
      </c>
      <c r="P13" s="93">
        <f t="shared" ca="1" si="2"/>
        <v>69.75120987489781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40" t="s">
        <v>22</v>
      </c>
      <c r="B17" s="834"/>
      <c r="C17" s="834"/>
      <c r="D17" s="834"/>
      <c r="E17" s="834"/>
      <c r="F17" s="834"/>
      <c r="G17" s="83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3463250</v>
      </c>
      <c r="N18" s="22">
        <f t="shared" ca="1" si="8"/>
        <v>2504411.09</v>
      </c>
      <c r="O18" s="22">
        <f t="shared" ref="O18:O26" ca="1" si="9">IF(L18&gt;0,N18*100/L18,0)</f>
        <v>73.647669333897952</v>
      </c>
      <c r="P18" s="22">
        <f t="shared" ref="P18:P26" ca="1" si="10">IF(M18&gt;0,N18*100/M18,0)</f>
        <v>72.313898505738834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3463250</v>
      </c>
      <c r="N20" s="30">
        <f t="shared" ca="1" si="11"/>
        <v>2504411.09</v>
      </c>
      <c r="O20" s="30">
        <f t="shared" ca="1" si="9"/>
        <v>73.647669333897952</v>
      </c>
      <c r="P20" s="30">
        <f t="shared" ca="1" si="10"/>
        <v>72.313898505738834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3109250</v>
      </c>
      <c r="N21" s="498">
        <f t="shared" ca="1" si="12"/>
        <v>2150411.09</v>
      </c>
      <c r="O21" s="498">
        <f t="shared" ca="1" si="9"/>
        <v>70.585587209054239</v>
      </c>
      <c r="P21" s="498">
        <f t="shared" ca="1" si="10"/>
        <v>69.161729999195941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3109250</v>
      </c>
      <c r="N23" s="93">
        <f t="shared" ca="1" si="13"/>
        <v>2150411.09</v>
      </c>
      <c r="O23" s="93">
        <f t="shared" ca="1" si="9"/>
        <v>70.585587209054239</v>
      </c>
      <c r="P23" s="93">
        <f t="shared" ca="1" si="10"/>
        <v>69.161729999195941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40" t="s">
        <v>23</v>
      </c>
      <c r="B27" s="834"/>
      <c r="C27" s="834"/>
      <c r="D27" s="834"/>
      <c r="E27" s="834"/>
      <c r="F27" s="834"/>
      <c r="G27" s="83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905987.88</v>
      </c>
      <c r="O28" s="22">
        <f t="shared" ref="O28:O37" ca="1" si="17">IF(L28&gt;0,N28*100/L28,0)</f>
        <v>71.191433654353901</v>
      </c>
      <c r="P28" s="22">
        <f t="shared" ref="P28:P37" ca="1" si="18">IF(M28&gt;0,N28*100/M28,0)</f>
        <v>71.191433654353901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905987.88</v>
      </c>
      <c r="O30" s="30">
        <f t="shared" ca="1" si="17"/>
        <v>71.191433654353901</v>
      </c>
      <c r="P30" s="30">
        <f t="shared" ca="1" si="18"/>
        <v>71.191433654353901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905987.88</v>
      </c>
      <c r="O31" s="498">
        <f t="shared" ca="1" si="17"/>
        <v>71.191433654353901</v>
      </c>
      <c r="P31" s="498">
        <f t="shared" ca="1" si="18"/>
        <v>71.191433654353901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905987.88</v>
      </c>
      <c r="O33" s="93">
        <f t="shared" ca="1" si="17"/>
        <v>71.191433654353901</v>
      </c>
      <c r="P33" s="93">
        <f t="shared" ca="1" si="18"/>
        <v>71.191433654353901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52" t="s">
        <v>24</v>
      </c>
      <c r="B37" s="853"/>
      <c r="C37" s="853"/>
      <c r="D37" s="853"/>
      <c r="E37" s="853"/>
      <c r="F37" s="853"/>
      <c r="G37" s="854"/>
      <c r="H37" s="855"/>
      <c r="I37" s="856"/>
      <c r="J37" s="856"/>
      <c r="K37" s="857"/>
      <c r="L37" s="858">
        <f t="shared" ref="L37:N37" ca="1" si="24">L41+L53+L66+L88+L119+L132+L149+L165+L181+L261+L277+L298+L315+L328+L345+L389+L402</f>
        <v>3400530</v>
      </c>
      <c r="M37" s="858">
        <f t="shared" ca="1" si="24"/>
        <v>3463250</v>
      </c>
      <c r="N37" s="858">
        <f t="shared" ca="1" si="24"/>
        <v>2504411.09</v>
      </c>
      <c r="O37" s="858">
        <f t="shared" ca="1" si="17"/>
        <v>73.647669333897952</v>
      </c>
      <c r="P37" s="858">
        <f t="shared" ca="1" si="18"/>
        <v>72.313898505738834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41" t="s">
        <v>27</v>
      </c>
      <c r="C40" s="842"/>
      <c r="D40" s="842"/>
      <c r="E40" s="842"/>
      <c r="F40" s="842"/>
      <c r="G40" s="84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59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575360</v>
      </c>
      <c r="N41" s="85">
        <f t="shared" ca="1" si="25"/>
        <v>339098.75</v>
      </c>
      <c r="O41" s="85">
        <f t="shared" ref="O41:O49" ca="1" si="26">IF(L41&gt;0,N41*100/L41,0)</f>
        <v>60.456186486004633</v>
      </c>
      <c r="P41" s="85">
        <f t="shared" ref="P41:P49" ca="1" si="27">IF(M41&gt;0,N41*100/M41,0)</f>
        <v>58.936796092880982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575360</v>
      </c>
      <c r="N43" s="92">
        <f t="shared" ca="1" si="28"/>
        <v>339098.75</v>
      </c>
      <c r="O43" s="92">
        <f t="shared" ca="1" si="26"/>
        <v>60.456186486004633</v>
      </c>
      <c r="P43" s="92">
        <f t="shared" ca="1" si="27"/>
        <v>58.936796092880982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575360</v>
      </c>
      <c r="N44" s="498">
        <f t="shared" ca="1" si="29"/>
        <v>339098.75</v>
      </c>
      <c r="O44" s="498">
        <f t="shared" ca="1" si="26"/>
        <v>60.456186486004633</v>
      </c>
      <c r="P44" s="498">
        <f t="shared" ca="1" si="27"/>
        <v>58.936796092880982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IFERROR(__xludf.DUMMYFUNCTION("IMPORTRANGE(""https://docs.google.com/spreadsheets/d/1MeEWN-I1oV_STSDYn1IFDPWt_1FKiwhDph83XaGc0o0/edit?usp=sharing"",""งบพรบ!R82"")"),575360)</f>
        <v>575360</v>
      </c>
      <c r="N46" s="93">
        <f ca="1">IFERROR(__xludf.DUMMYFUNCTION("IMPORTRANGE(""https://docs.google.com/spreadsheets/d/1MeEWN-I1oV_STSDYn1IFDPWt_1FKiwhDph83XaGc0o0/edit?usp=sharing"",""งบพรบ!T82"")"),339098.75)</f>
        <v>339098.75</v>
      </c>
      <c r="O46" s="93">
        <f t="shared" ca="1" si="26"/>
        <v>60.456186486004633</v>
      </c>
      <c r="P46" s="93">
        <f t="shared" ca="1" si="27"/>
        <v>58.936796092880982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44" t="s">
        <v>28</v>
      </c>
      <c r="B50" s="834"/>
      <c r="C50" s="834"/>
      <c r="D50" s="834"/>
      <c r="E50" s="834"/>
      <c r="F50" s="834"/>
      <c r="G50" s="83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5" t="s">
        <v>29</v>
      </c>
      <c r="C51" s="842"/>
      <c r="D51" s="842"/>
      <c r="E51" s="842"/>
      <c r="F51" s="842"/>
      <c r="G51" s="84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0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616800</v>
      </c>
      <c r="N53" s="116">
        <f t="shared" ca="1" si="31"/>
        <v>458268.31</v>
      </c>
      <c r="O53" s="116">
        <f t="shared" ref="O53:O61" ca="1" si="32">IF(L53&gt;0,N53*100/L53,0)</f>
        <v>75.459955540918827</v>
      </c>
      <c r="P53" s="116">
        <f t="shared" ref="P53:P61" ca="1" si="33">IF(M53&gt;0,N53*100/M53,0)</f>
        <v>74.297715629053172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616800</v>
      </c>
      <c r="N55" s="123">
        <f t="shared" ca="1" si="34"/>
        <v>458268.31</v>
      </c>
      <c r="O55" s="123">
        <f t="shared" ca="1" si="32"/>
        <v>75.459955540918827</v>
      </c>
      <c r="P55" s="123">
        <f t="shared" ca="1" si="33"/>
        <v>74.297715629053172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616800</v>
      </c>
      <c r="N56" s="498">
        <f t="shared" ca="1" si="35"/>
        <v>458268.31</v>
      </c>
      <c r="O56" s="498">
        <f t="shared" ca="1" si="32"/>
        <v>75.459955540918827</v>
      </c>
      <c r="P56" s="498">
        <f t="shared" ca="1" si="33"/>
        <v>74.297715629053172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IFERROR(__xludf.DUMMYFUNCTION("IMPORTRANGE(""https://docs.google.com/spreadsheets/d/1MeEWN-I1oV_STSDYn1IFDPWt_1FKiwhDph83XaGc0o0/edit?usp=sharing"",""งบพรบ!AB82"")"),616800)</f>
        <v>616800</v>
      </c>
      <c r="N58" s="93">
        <f ca="1">IFERROR(__xludf.DUMMYFUNCTION("IMPORTRANGE(""https://docs.google.com/spreadsheets/d/1MeEWN-I1oV_STSDYn1IFDPWt_1FKiwhDph83XaGc0o0/edit?usp=sharing"",""งบพรบ!AD82"")"),458268.31)</f>
        <v>458268.31</v>
      </c>
      <c r="O58" s="93">
        <f t="shared" ca="1" si="32"/>
        <v>75.459955540918827</v>
      </c>
      <c r="P58" s="93">
        <f t="shared" ca="1" si="33"/>
        <v>74.297715629053172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1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916200</v>
      </c>
      <c r="N66" s="155">
        <f t="shared" ca="1" si="39"/>
        <v>666119.86</v>
      </c>
      <c r="O66" s="155">
        <f t="shared" ref="O66:O74" ca="1" si="40">IF(L66&gt;0,N66*100/L66,0)</f>
        <v>72.704634359310191</v>
      </c>
      <c r="P66" s="155">
        <f t="shared" ref="P66:P74" ca="1" si="41">IF(M66&gt;0,N66*100/M66,0)</f>
        <v>72.704634359310191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916200</v>
      </c>
      <c r="N68" s="93">
        <f t="shared" ca="1" si="42"/>
        <v>666119.86</v>
      </c>
      <c r="O68" s="93">
        <f t="shared" ca="1" si="40"/>
        <v>72.704634359310191</v>
      </c>
      <c r="P68" s="93">
        <f t="shared" ca="1" si="41"/>
        <v>72.704634359310191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916200</v>
      </c>
      <c r="N69" s="498">
        <f t="shared" ca="1" si="43"/>
        <v>666119.86</v>
      </c>
      <c r="O69" s="498">
        <f t="shared" ca="1" si="40"/>
        <v>72.704634359310191</v>
      </c>
      <c r="P69" s="498">
        <f t="shared" ca="1" si="41"/>
        <v>72.704634359310191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IFERROR(__xludf.DUMMYFUNCTION("IMPORTRANGE(""https://docs.google.com/spreadsheets/d/1MeEWN-I1oV_STSDYn1IFDPWt_1FKiwhDph83XaGc0o0/edit?usp=sharing"",""งบพรบ!AL82"")"),916200)</f>
        <v>916200</v>
      </c>
      <c r="N71" s="93">
        <f ca="1">IFERROR(__xludf.DUMMYFUNCTION("IMPORTRANGE(""https://docs.google.com/spreadsheets/d/1MeEWN-I1oV_STSDYn1IFDPWt_1FKiwhDph83XaGc0o0/edit?usp=sharing"",""งบพรบ!AN82"")"),666119.86)</f>
        <v>666119.86</v>
      </c>
      <c r="O71" s="93">
        <f t="shared" ca="1" si="40"/>
        <v>72.704634359310191</v>
      </c>
      <c r="P71" s="93">
        <f t="shared" ca="1" si="41"/>
        <v>72.704634359310191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2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1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79640</v>
      </c>
      <c r="O88" s="155">
        <f t="shared" ref="O88:O96" ca="1" si="50">IF(L88&gt;0,N88*100/L88,0)</f>
        <v>92.239981468612456</v>
      </c>
      <c r="P88" s="155">
        <f t="shared" ref="P88:P96" ca="1" si="51">IF(M88&gt;0,N88*100/M88,0)</f>
        <v>92.239981468612456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79640</v>
      </c>
      <c r="O90" s="93">
        <f t="shared" ca="1" si="50"/>
        <v>92.239981468612456</v>
      </c>
      <c r="P90" s="93">
        <f t="shared" ca="1" si="51"/>
        <v>92.239981468612456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86340</v>
      </c>
      <c r="N91" s="498">
        <f t="shared" ca="1" si="53"/>
        <v>79640</v>
      </c>
      <c r="O91" s="498">
        <f t="shared" ca="1" si="50"/>
        <v>92.239981468612456</v>
      </c>
      <c r="P91" s="498">
        <f t="shared" ca="1" si="51"/>
        <v>92.239981468612456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IFERROR(__xludf.DUMMYFUNCTION("IMPORTRANGE(""https://docs.google.com/spreadsheets/d/1MeEWN-I1oV_STSDYn1IFDPWt_1FKiwhDph83XaGc0o0/edit?usp=sharing"",""งบพรบ!AV82"")"),86340)</f>
        <v>86340</v>
      </c>
      <c r="N93" s="93">
        <f ca="1">IFERROR(__xludf.DUMMYFUNCTION("IMPORTRANGE(""https://docs.google.com/spreadsheets/d/1MeEWN-I1oV_STSDYn1IFDPWt_1FKiwhDph83XaGc0o0/edit?usp=sharing"",""งบพรบ!AX82"")"),79640)</f>
        <v>79640</v>
      </c>
      <c r="O93" s="93">
        <f t="shared" ca="1" si="50"/>
        <v>92.239981468612456</v>
      </c>
      <c r="P93" s="93">
        <f t="shared" ca="1" si="51"/>
        <v>92.239981468612456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2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898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1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1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415621</v>
      </c>
      <c r="O132" s="155">
        <f t="shared" ref="O132:O140" ca="1" si="70">IF(L132&gt;0,N132*100/L132,0)</f>
        <v>91.35230182541514</v>
      </c>
      <c r="P132" s="155">
        <f t="shared" ref="P132:P140" ca="1" si="71">IF(M132&gt;0,N132*100/M132,0)</f>
        <v>91.35230182541514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415621</v>
      </c>
      <c r="O134" s="93">
        <f t="shared" ca="1" si="70"/>
        <v>91.35230182541514</v>
      </c>
      <c r="P134" s="93">
        <f t="shared" ca="1" si="71"/>
        <v>91.35230182541514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145965</v>
      </c>
      <c r="N135" s="498">
        <f t="shared" ca="1" si="73"/>
        <v>106621</v>
      </c>
      <c r="O135" s="498">
        <f t="shared" ca="1" si="70"/>
        <v>73.045593121638746</v>
      </c>
      <c r="P135" s="498">
        <f t="shared" ca="1" si="71"/>
        <v>73.045593121638746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IFERROR(__xludf.DUMMYFUNCTION("IMPORTRANGE(""https://docs.google.com/spreadsheets/d/1MeEWN-I1oV_STSDYn1IFDPWt_1FKiwhDph83XaGc0o0/edit?usp=sharing"",""งบพรบ!BP82"")"),145965)</f>
        <v>145965</v>
      </c>
      <c r="N137" s="93">
        <f ca="1">IFERROR(__xludf.DUMMYFUNCTION("IMPORTRANGE(""https://docs.google.com/spreadsheets/d/1MeEWN-I1oV_STSDYn1IFDPWt_1FKiwhDph83XaGc0o0/edit?usp=sharing"",""งบพรบ!BR82"")"),106621)</f>
        <v>106621</v>
      </c>
      <c r="O137" s="93">
        <f t="shared" ca="1" si="70"/>
        <v>73.045593121638746</v>
      </c>
      <c r="P137" s="93">
        <f t="shared" ca="1" si="71"/>
        <v>73.045593121638746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2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3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1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2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4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1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2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1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57440</v>
      </c>
      <c r="N181" s="155">
        <f t="shared" ca="1" si="92"/>
        <v>30500</v>
      </c>
      <c r="O181" s="155">
        <f t="shared" ref="O181:O189" ca="1" si="93">IF(L181&gt;0,N181*100/L181,0)</f>
        <v>79.220779220779221</v>
      </c>
      <c r="P181" s="155">
        <f t="shared" ref="P181:P189" ca="1" si="94">IF(M181&gt;0,N181*100/M181,0)</f>
        <v>53.098885793871865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57440</v>
      </c>
      <c r="N183" s="93">
        <f t="shared" ca="1" si="95"/>
        <v>30500</v>
      </c>
      <c r="O183" s="93">
        <f t="shared" ca="1" si="93"/>
        <v>79.220779220779221</v>
      </c>
      <c r="P183" s="93">
        <f t="shared" ca="1" si="94"/>
        <v>53.098885793871865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57440</v>
      </c>
      <c r="N184" s="498">
        <f t="shared" ca="1" si="96"/>
        <v>30500</v>
      </c>
      <c r="O184" s="498">
        <f t="shared" ca="1" si="93"/>
        <v>79.220779220779221</v>
      </c>
      <c r="P184" s="498">
        <f t="shared" ca="1" si="94"/>
        <v>53.098885793871865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IFERROR(__xludf.DUMMYFUNCTION("IMPORTRANGE(""https://docs.google.com/spreadsheets/d/1MeEWN-I1oV_STSDYn1IFDPWt_1FKiwhDph83XaGc0o0/edit?usp=sharing"",""งบพรบ!CT82"")"),57440)</f>
        <v>57440</v>
      </c>
      <c r="N186" s="93">
        <f ca="1">IFERROR(__xludf.DUMMYFUNCTION("IMPORTRANGE(""https://docs.google.com/spreadsheets/d/1MeEWN-I1oV_STSDYn1IFDPWt_1FKiwhDph83XaGc0o0/edit?usp=sharing"",""งบพรบ!CV82"")"),30500)</f>
        <v>30500</v>
      </c>
      <c r="O186" s="93">
        <f t="shared" ca="1" si="93"/>
        <v>79.220779220779221</v>
      </c>
      <c r="P186" s="93">
        <f t="shared" ca="1" si="94"/>
        <v>53.098885793871865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6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2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6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62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6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62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6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62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7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68"/>
      <c r="P227" s="86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1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69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69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69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69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62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0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6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69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69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69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69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62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0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1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IFERROR(__xludf.DUMMYFUNCTION("IMPORTRANGE(""https://docs.google.com/spreadsheets/d/1MeEWN-I1oV_STSDYn1IFDPWt_1FKiwhDph83XaGc0o0/edit?usp=sharing"",""งบพรบ!DD82"")"),25000)</f>
        <v>25000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2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1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2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337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337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61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2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61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2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2156</v>
      </c>
      <c r="K327" s="446">
        <f ca="1">IF(I327&gt;0,J327*100/I327,0)</f>
        <v>179.66666666666666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61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164500</v>
      </c>
      <c r="N328" s="155">
        <f t="shared" ca="1" si="149"/>
        <v>113508.35</v>
      </c>
      <c r="O328" s="155">
        <f t="shared" ref="O328:O336" ca="1" si="150">IF(L328&gt;0,N328*100/L328,0)</f>
        <v>70.066882716049378</v>
      </c>
      <c r="P328" s="155">
        <f t="shared" ref="P328:P336" ca="1" si="151">IF(M328&gt;0,N328*100/M328,0)</f>
        <v>69.002036474164129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164500</v>
      </c>
      <c r="N330" s="93">
        <f t="shared" ca="1" si="152"/>
        <v>113508.35</v>
      </c>
      <c r="O330" s="93">
        <f t="shared" ca="1" si="150"/>
        <v>70.066882716049378</v>
      </c>
      <c r="P330" s="93">
        <f t="shared" ca="1" si="151"/>
        <v>69.002036474164129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164500</v>
      </c>
      <c r="N331" s="498">
        <f t="shared" ca="1" si="153"/>
        <v>113508.35</v>
      </c>
      <c r="O331" s="498">
        <f t="shared" ca="1" si="150"/>
        <v>70.066882716049378</v>
      </c>
      <c r="P331" s="498">
        <f t="shared" ca="1" si="151"/>
        <v>69.002036474164129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IFERROR(__xludf.DUMMYFUNCTION("IMPORTRANGE(""https://docs.google.com/spreadsheets/d/1MeEWN-I1oV_STSDYn1IFDPWt_1FKiwhDph83XaGc0o0/edit?usp=sharing"",""งบพรบ!ER82"")"),164500)</f>
        <v>164500</v>
      </c>
      <c r="N333" s="93">
        <f ca="1">IFERROR(__xludf.DUMMYFUNCTION("IMPORTRANGE(""https://docs.google.com/spreadsheets/d/1MeEWN-I1oV_STSDYn1IFDPWt_1FKiwhDph83XaGc0o0/edit?usp=sharing"",""งบพรบ!ET82"")"),113508.35)</f>
        <v>113508.35</v>
      </c>
      <c r="O333" s="93">
        <f t="shared" ca="1" si="150"/>
        <v>70.066882716049378</v>
      </c>
      <c r="P333" s="93">
        <f t="shared" ca="1" si="151"/>
        <v>69.002036474164129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2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IFERROR(__xludf.DUMMYFUNCTION("IMPORTRANGE(""https://docs.google.com/spreadsheets/d/1kVcqe37tkHyjCSG3S0O1AXqVkqjo8mSIZil3BcpIysc/edit?usp=sharing"",""ศูนย์!D82"")"),2048)</f>
        <v>2048</v>
      </c>
      <c r="K338" s="498">
        <f ca="1">IF(I338&gt;0,J338*100/I338,0)</f>
        <v>170.66666666666666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61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444870</v>
      </c>
      <c r="N345" s="155">
        <f t="shared" ca="1" si="155"/>
        <v>279879.82</v>
      </c>
      <c r="O345" s="155">
        <f t="shared" ref="O345:O353" ca="1" si="156">IF(L345&gt;0,N345*100/L345,0)</f>
        <v>62.912720570054177</v>
      </c>
      <c r="P345" s="155">
        <f t="shared" ref="P345:P353" ca="1" si="157">IF(M345&gt;0,N345*100/M345,0)</f>
        <v>62.912720570054177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444870</v>
      </c>
      <c r="N347" s="93">
        <f t="shared" ca="1" si="158"/>
        <v>279879.82</v>
      </c>
      <c r="O347" s="93">
        <f t="shared" ca="1" si="156"/>
        <v>62.912720570054177</v>
      </c>
      <c r="P347" s="93">
        <f t="shared" ca="1" si="157"/>
        <v>62.912720570054177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399870</v>
      </c>
      <c r="N348" s="498">
        <f t="shared" ca="1" si="159"/>
        <v>234879.82</v>
      </c>
      <c r="O348" s="498">
        <f t="shared" ca="1" si="156"/>
        <v>58.739045189686649</v>
      </c>
      <c r="P348" s="498">
        <f t="shared" ca="1" si="157"/>
        <v>58.739045189686649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IFERROR(__xludf.DUMMYFUNCTION("IMPORTRANGE(""https://docs.google.com/spreadsheets/d/1MeEWN-I1oV_STSDYn1IFDPWt_1FKiwhDph83XaGc0o0/edit?usp=sharing"",""งบพรบ!FB82"")"),399870)</f>
        <v>399870</v>
      </c>
      <c r="N350" s="93">
        <f ca="1">IFERROR(__xludf.DUMMYFUNCTION("IMPORTRANGE(""https://docs.google.com/spreadsheets/d/1MeEWN-I1oV_STSDYn1IFDPWt_1FKiwhDph83XaGc0o0/edit?usp=sharing"",""งบพรบ!FD82"")"),234879.82)</f>
        <v>234879.82</v>
      </c>
      <c r="O350" s="93">
        <f t="shared" ca="1" si="156"/>
        <v>58.739045189686649</v>
      </c>
      <c r="P350" s="93">
        <f t="shared" ca="1" si="157"/>
        <v>58.739045189686649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1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72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62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IFERROR(__xludf.DUMMYFUNCTION("IMPORTRANGE(""https://docs.google.com/spreadsheets/d/1XWAQStnk-4SwqDmLtmXYiTMKHgktTP8We1SCoS47DrQ/edit?usp=sharing"",""จัดที่ดิน!W82"")"),15)</f>
        <v>15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IFERROR(__xludf.DUMMYFUNCTION("IMPORTRANGE(""https://docs.google.com/spreadsheets/d/1XWAQStnk-4SwqDmLtmXYiTMKHgktTP8We1SCoS47DrQ/edit?usp=sharing"",""จัดที่ดิน!X82"")"),56.68)</f>
        <v>56.68</v>
      </c>
      <c r="K359" s="498">
        <f t="shared" ca="1" si="161"/>
        <v>5.8432989690721646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IFERROR(__xludf.DUMMYFUNCTION("IMPORTRANGE(""https://docs.google.com/spreadsheets/d/1XWAQStnk-4SwqDmLtmXYiTMKHgktTP8We1SCoS47DrQ/edit?usp=sharing"",""จัดที่ดิน!Y82"")"),35)</f>
        <v>35</v>
      </c>
      <c r="K360" s="498">
        <f t="shared" ca="1" si="161"/>
        <v>27.559055118110237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IFERROR(__xludf.DUMMYFUNCTION("IMPORTRANGE(""https://docs.google.com/spreadsheets/d/1XWAQStnk-4SwqDmLtmXYiTMKHgktTP8We1SCoS47DrQ/edit?usp=sharing"",""จัดที่ดิน!Z82"")"),96.31)</f>
        <v>96.31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167</v>
      </c>
      <c r="K364" s="480">
        <f t="shared" ca="1" si="161"/>
        <v>62.546816479400746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62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IFERROR(__xludf.DUMMYFUNCTION("IMPORTRANGE(""https://docs.google.com/spreadsheets/d/1XWAQStnk-4SwqDmLtmXYiTMKHgktTP8We1SCoS47DrQ/edit?usp=sharing"",""จัดที่ดิน!E82"")"),5)</f>
        <v>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IFERROR(__xludf.DUMMYFUNCTION("IMPORTRANGE(""https://docs.google.com/spreadsheets/d/1XWAQStnk-4SwqDmLtmXYiTMKHgktTP8We1SCoS47DrQ/edit?usp=sharing"",""จัดที่ดิน!F82"")"),26.14)</f>
        <v>26.14</v>
      </c>
      <c r="K369" s="498">
        <f t="shared" ca="1" si="163"/>
        <v>3.901492537313433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IFERROR(__xludf.DUMMYFUNCTION("IMPORTRANGE(""https://docs.google.com/spreadsheets/d/1XWAQStnk-4SwqDmLtmXYiTMKHgktTP8We1SCoS47DrQ/edit?usp=sharing"",""จัดที่ดิน!G82"")"),25)</f>
        <v>25</v>
      </c>
      <c r="K370" s="498">
        <f t="shared" ca="1" si="163"/>
        <v>37.313432835820898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IFERROR(__xludf.DUMMYFUNCTION("IMPORTRANGE(""https://docs.google.com/spreadsheets/d/1XWAQStnk-4SwqDmLtmXYiTMKHgktTP8We1SCoS47DrQ/edit?usp=sharing"",""จัดที่ดิน!H82"")"),65.77)</f>
        <v>65.77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141</v>
      </c>
      <c r="K374" s="492">
        <f t="shared" ca="1" si="163"/>
        <v>70.5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62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IFERROR(__xludf.DUMMYFUNCTION("IMPORTRANGE(""https://docs.google.com/spreadsheets/d/1XWAQStnk-4SwqDmLtmXYiTMKHgktTP8We1SCoS47DrQ/edit?usp=sharing"",""จัดที่ดิน!AJ82"")"),140)</f>
        <v>140</v>
      </c>
      <c r="K379" s="498">
        <f t="shared" ca="1" si="1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IFERROR(__xludf.DUMMYFUNCTION("IMPORTRANGE(""https://docs.google.com/spreadsheets/d/1XWAQStnk-4SwqDmLtmXYiTMKHgktTP8We1SCoS47DrQ/edit?usp=sharing"",""จัดที่ดิน!AK82"")"),936.76)</f>
        <v>936.76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IFERROR(__xludf.DUMMYFUNCTION("IMPORTRANGE(""https://docs.google.com/spreadsheets/d/1XWAQStnk-4SwqDmLtmXYiTMKHgktTP8We1SCoS47DrQ/edit?usp=sharing"",""จัดที่ดิน!AL82"")"),141)</f>
        <v>141</v>
      </c>
      <c r="K381" s="498">
        <f t="shared" ca="1" si="164"/>
        <v>70.5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IFERROR(__xludf.DUMMYFUNCTION("IMPORTRANGE(""https://docs.google.com/spreadsheets/d/1XWAQStnk-4SwqDmLtmXYiTMKHgktTP8We1SCoS47DrQ/edit?usp=sharing"",""จัดที่ดิน!AM82"")"),939.13)</f>
        <v>939.13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73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2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IFERROR(__xludf.DUMMYFUNCTION("IMPORTRANGE(""https://docs.google.com/spreadsheets/d/1XWAQStnk-4SwqDmLtmXYiTMKHgktTP8We1SCoS47DrQ/edit?usp=sharing"",""จัดที่ดิน!AP82"")"),8)</f>
        <v>8</v>
      </c>
      <c r="K385" s="506">
        <f ca="1">IF(I385&gt;0,J385*100/I385,0)</f>
        <v>80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61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2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61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4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905987.88</v>
      </c>
      <c r="O414" s="553">
        <f ca="1">IF(L414&gt;0,N414*100/L414,0)</f>
        <v>71.191433654353901</v>
      </c>
      <c r="P414" s="553">
        <f ca="1">IF(M414&gt;0,N414*100/M414,0)</f>
        <v>71.191433654353901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875" t="s">
        <v>17</v>
      </c>
      <c r="E419" s="847"/>
      <c r="F419" s="847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91240</v>
      </c>
      <c r="O419" s="155">
        <f t="shared" ref="O419:O424" ca="1" si="185">IF(L419&gt;0,N419*100/L419,0)</f>
        <v>98.361362656317382</v>
      </c>
      <c r="P419" s="155">
        <f t="shared" ref="P419:P424" ca="1" si="186">IF(M419&gt;0,N419*100/M419,0)</f>
        <v>98.361362656317382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91240</v>
      </c>
      <c r="O421" s="93">
        <f t="shared" ca="1" si="185"/>
        <v>98.361362656317382</v>
      </c>
      <c r="P421" s="93">
        <f t="shared" ca="1" si="186"/>
        <v>98.361362656317382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91240</v>
      </c>
      <c r="O422" s="498">
        <f t="shared" ca="1" si="185"/>
        <v>98.361362656317382</v>
      </c>
      <c r="P422" s="498">
        <f t="shared" ca="1" si="186"/>
        <v>98.361362656317382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91240</v>
      </c>
      <c r="O424" s="93">
        <f t="shared" ca="1" si="185"/>
        <v>98.361362656317382</v>
      </c>
      <c r="P424" s="93">
        <f t="shared" ca="1" si="186"/>
        <v>98.361362656317382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54600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76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848" t="s">
        <v>17</v>
      </c>
      <c r="E444" s="842"/>
      <c r="F444" s="842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288378.59999999998</v>
      </c>
      <c r="O444" s="195">
        <f t="shared" ref="O444:O449" ca="1" si="198">IF(L444&gt;0,N444*100/L444,0)</f>
        <v>78.49172563962982</v>
      </c>
      <c r="P444" s="195">
        <f t="shared" ref="P444:P449" ca="1" si="199">IF(M444&gt;0,N444*100/M444,0)</f>
        <v>78.49172563962982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288378.59999999998</v>
      </c>
      <c r="O446" s="93">
        <f t="shared" ca="1" si="198"/>
        <v>78.49172563962982</v>
      </c>
      <c r="P446" s="93">
        <f t="shared" ca="1" si="199"/>
        <v>78.49172563962982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288378.59999999998</v>
      </c>
      <c r="O447" s="498">
        <f t="shared" ca="1" si="198"/>
        <v>78.49172563962982</v>
      </c>
      <c r="P447" s="498">
        <f t="shared" ca="1" si="199"/>
        <v>78.49172563962982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288378.59999999998</v>
      </c>
      <c r="O449" s="93">
        <f t="shared" ca="1" si="198"/>
        <v>78.49172563962982</v>
      </c>
      <c r="P449" s="93">
        <f t="shared" ca="1" si="199"/>
        <v>78.49172563962982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88483.6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22510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77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848" t="s">
        <v>17</v>
      </c>
      <c r="E467" s="842"/>
      <c r="F467" s="842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259546</v>
      </c>
      <c r="O467" s="195">
        <f t="shared" ref="O467:O472" ca="1" si="207">IF(L467&gt;0,N467*100/L467,0)</f>
        <v>98.397485716885356</v>
      </c>
      <c r="P467" s="195">
        <f t="shared" ref="P467:P472" ca="1" si="208">IF(M467&gt;0,N467*100/M467,0)</f>
        <v>98.397485716885356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259546</v>
      </c>
      <c r="O469" s="93">
        <f t="shared" ca="1" si="207"/>
        <v>98.397485716885356</v>
      </c>
      <c r="P469" s="93">
        <f t="shared" ca="1" si="208"/>
        <v>98.397485716885356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259546</v>
      </c>
      <c r="O470" s="498">
        <f t="shared" ca="1" si="207"/>
        <v>98.397485716885356</v>
      </c>
      <c r="P470" s="498">
        <f t="shared" ca="1" si="208"/>
        <v>98.397485716885356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259546</v>
      </c>
      <c r="O472" s="93">
        <f t="shared" ca="1" si="207"/>
        <v>98.397485716885356</v>
      </c>
      <c r="P472" s="93">
        <f t="shared" ca="1" si="208"/>
        <v>98.397485716885356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21850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78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849" t="s">
        <v>17</v>
      </c>
      <c r="E502" s="842"/>
      <c r="F502" s="842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7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848" t="s">
        <v>17</v>
      </c>
      <c r="E523" s="842"/>
      <c r="F523" s="842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80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36514.195</v>
      </c>
      <c r="K543" s="687">
        <f t="shared" ca="1" si="234"/>
        <v>100.00053404173741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881" t="s">
        <v>17</v>
      </c>
      <c r="E544" s="847"/>
      <c r="F544" s="847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262582.88</v>
      </c>
      <c r="O544" s="155">
        <f t="shared" ref="O544:O549" ca="1" si="237">IF(L544&gt;0,N544*100/L544,0)</f>
        <v>48.836728506997723</v>
      </c>
      <c r="P544" s="155">
        <f t="shared" ref="P544:P549" ca="1" si="238">IF(M544&gt;0,N544*100/M544,0)</f>
        <v>48.836728506997723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262582.88</v>
      </c>
      <c r="O546" s="93">
        <f t="shared" ca="1" si="237"/>
        <v>48.836728506997723</v>
      </c>
      <c r="P546" s="93">
        <f t="shared" ca="1" si="238"/>
        <v>48.836728506997723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262582.88</v>
      </c>
      <c r="O547" s="498">
        <f t="shared" ca="1" si="237"/>
        <v>48.836728506997723</v>
      </c>
      <c r="P547" s="498">
        <f t="shared" ca="1" si="238"/>
        <v>48.836728506997723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262582.88</v>
      </c>
      <c r="O549" s="93">
        <f t="shared" ca="1" si="237"/>
        <v>48.836728506997723</v>
      </c>
      <c r="P549" s="93">
        <f t="shared" ca="1" si="238"/>
        <v>48.836728506997723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90147.07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172435.81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80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36514.195</v>
      </c>
      <c r="K559" s="676">
        <f t="shared" ref="K559:K561" ca="1" si="246">IF(I559&gt;0,J559*100/I559,0)</f>
        <v>100.00053404173741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28</v>
      </c>
      <c r="K594" s="412">
        <f t="shared" ca="1" si="254"/>
        <v>6.9306930693069306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24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13</v>
      </c>
      <c r="K620" s="728">
        <f t="shared" ref="K620:K621" ca="1" si="261">IF(I620&gt;0,J620*100/I620,0)</f>
        <v>100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4</v>
      </c>
      <c r="K621" s="728">
        <f t="shared" ca="1" si="261"/>
        <v>100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12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848" t="s">
        <v>17</v>
      </c>
      <c r="E629" s="842"/>
      <c r="F629" s="842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80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848" t="s">
        <v>17</v>
      </c>
      <c r="E655" s="842"/>
      <c r="F655" s="842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77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848" t="s">
        <v>17</v>
      </c>
      <c r="E685" s="842"/>
      <c r="F685" s="842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82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849" t="s">
        <v>17</v>
      </c>
      <c r="E737" s="842"/>
      <c r="F737" s="842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849" t="s">
        <v>17</v>
      </c>
      <c r="E754" s="842"/>
      <c r="F754" s="842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849" t="s">
        <v>17</v>
      </c>
      <c r="E770" s="842"/>
      <c r="F770" s="842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848" t="s">
        <v>17</v>
      </c>
      <c r="E786" s="842"/>
      <c r="F786" s="842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82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849" t="s">
        <v>17</v>
      </c>
      <c r="E805" s="842"/>
      <c r="F805" s="842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884" t="s">
        <v>20</v>
      </c>
      <c r="E808" s="842"/>
      <c r="F808" s="842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884" t="s">
        <v>21</v>
      </c>
      <c r="E815" s="842"/>
      <c r="F815" s="842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85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86" t="s">
        <v>346</v>
      </c>
      <c r="B820" s="887"/>
      <c r="C820" s="887"/>
      <c r="D820" s="888"/>
      <c r="E820" s="887"/>
      <c r="F820" s="887"/>
      <c r="G820" s="889"/>
      <c r="H820" s="890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91"/>
      <c r="J820" s="891"/>
      <c r="K820" s="892"/>
      <c r="L820" s="892"/>
      <c r="M820" s="892"/>
      <c r="N820" s="892"/>
      <c r="O820" s="892"/>
      <c r="P820" s="892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IFERROR(__xludf.DUMMYFUNCTION("IMPORTRANGE(""https://docs.google.com/spreadsheets/d/19vJNZY_5yjcGF2XGBMNZRCAIB0Kwfpjp8YEOfu-bneM/edit?usp=sharing"",""งานกองทุน!F82"")"),974778.63)</f>
        <v>974778.63</v>
      </c>
      <c r="K821" s="498">
        <f t="shared" ref="K821:K828" ca="1" si="335">IF(I821&gt;0,J821*100/I821,0)</f>
        <v>58.736157338260981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IFERROR(__xludf.DUMMYFUNCTION("IMPORTRANGE(""https://docs.google.com/spreadsheets/d/19vJNZY_5yjcGF2XGBMNZRCAIB0Kwfpjp8YEOfu-bneM/edit?usp=sharing"",""งานกองทุน!E82"")"),81)</f>
        <v>81</v>
      </c>
      <c r="K822" s="498">
        <f t="shared" ca="1" si="335"/>
        <v>54.36241610738255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IFERROR(__xludf.DUMMYFUNCTION("IMPORTRANGE(""https://docs.google.com/spreadsheets/d/19vJNZY_5yjcGF2XGBMNZRCAIB0Kwfpjp8YEOfu-bneM/edit?usp=sharing"",""งานกองทุน!K82"")"),97711.84)</f>
        <v>97711.84</v>
      </c>
      <c r="K823" s="498">
        <f t="shared" ca="1" si="335"/>
        <v>12.30093840884674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IFERROR(__xludf.DUMMYFUNCTION("IMPORTRANGE(""https://docs.google.com/spreadsheets/d/19vJNZY_5yjcGF2XGBMNZRCAIB0Kwfpjp8YEOfu-bneM/edit?usp=sharing"",""งานกองทุน!J82"")"),32)</f>
        <v>32</v>
      </c>
      <c r="K824" s="498">
        <f t="shared" ca="1" si="335"/>
        <v>58.18181818181818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2023-07-10T04:46:05Z</dcterms:modified>
</cp:coreProperties>
</file>